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activeTab="1"/>
  </bookViews>
  <sheets>
    <sheet name="Ремонт" sheetId="1" r:id="rId1"/>
    <sheet name="Содержание" sheetId="2" r:id="rId2"/>
  </sheets>
  <calcPr calcId="125725" iterateDelta="1E-4"/>
</workbook>
</file>

<file path=xl/calcChain.xml><?xml version="1.0" encoding="utf-8"?>
<calcChain xmlns="http://schemas.openxmlformats.org/spreadsheetml/2006/main">
  <c r="H24" i="1"/>
  <c r="B30" i="2"/>
  <c r="H27"/>
  <c r="H26"/>
  <c r="H29" s="1"/>
  <c r="C24" i="1"/>
  <c r="B24"/>
  <c r="C11" i="2" l="1"/>
  <c r="C30" s="1"/>
  <c r="H23"/>
  <c r="H22"/>
  <c r="H25" l="1"/>
  <c r="H19"/>
  <c r="H18"/>
  <c r="H21" l="1"/>
  <c r="H16"/>
  <c r="H12"/>
  <c r="H8"/>
  <c r="H15" l="1"/>
  <c r="H17" s="1"/>
  <c r="H11"/>
  <c r="H14" s="1"/>
  <c r="H7"/>
  <c r="H10" s="1"/>
  <c r="D7"/>
  <c r="D11" s="1"/>
  <c r="D15" s="1"/>
  <c r="D18" s="1"/>
  <c r="D22" s="1"/>
  <c r="D26" s="1"/>
  <c r="D18" i="1"/>
  <c r="D19" s="1"/>
  <c r="D20" s="1"/>
  <c r="D21" s="1"/>
  <c r="D22" s="1"/>
  <c r="D23" s="1"/>
  <c r="H30" i="2" l="1"/>
  <c r="H32" s="1"/>
  <c r="D30"/>
  <c r="H33" s="1"/>
  <c r="D24" i="1"/>
  <c r="H26"/>
  <c r="H37" i="2" l="1"/>
  <c r="H27" i="1"/>
</calcChain>
</file>

<file path=xl/sharedStrings.xml><?xml version="1.0" encoding="utf-8"?>
<sst xmlns="http://schemas.openxmlformats.org/spreadsheetml/2006/main" count="81" uniqueCount="44">
  <si>
    <t>Месяц</t>
  </si>
  <si>
    <t>Начислено руб.</t>
  </si>
  <si>
    <t>Оплачено руб.</t>
  </si>
  <si>
    <t>Задолженность руб.</t>
  </si>
  <si>
    <t>Выполненные работы</t>
  </si>
  <si>
    <t>Вид выполненных работ</t>
  </si>
  <si>
    <t>Стоимость работ руб.</t>
  </si>
  <si>
    <t>Итого:</t>
  </si>
  <si>
    <t>Итого средства на л/с по статье «Ремонт жилья» (руб.)</t>
  </si>
  <si>
    <t>Задолженность жителей по статье «Ремонт жилья» (руб.)</t>
  </si>
  <si>
    <t>Статья «Содержание жилья»</t>
  </si>
  <si>
    <t>Начис-лено руб.</t>
  </si>
  <si>
    <t>Задол-женность руб.</t>
  </si>
  <si>
    <t>Итого проведено работ на сумму, руб.:</t>
  </si>
  <si>
    <t>Общая стоимость выполненных работ, руб.</t>
  </si>
  <si>
    <t>Итого средства на л/с по статье «Содержание жилья» (руб.)</t>
  </si>
  <si>
    <t>Задолженность жителей по статье «Содержание жилья» (руб.)</t>
  </si>
  <si>
    <t xml:space="preserve">Совокупная задолженность жителей </t>
  </si>
  <si>
    <t>по статьям «Ремонт жилья» и «Содержание жилья» (руб.)</t>
  </si>
  <si>
    <t>Услуги ГУП РО "ИВЦ ЖКХ" по печати,начислению,перерасчетам и доставке квитанций 3,4% от собр.средств</t>
  </si>
  <si>
    <t>Июль, 2017г.</t>
  </si>
  <si>
    <t>Август, 2017г.</t>
  </si>
  <si>
    <t>Сальдо на 01.06.2017</t>
  </si>
  <si>
    <t>Сентябрь , 2017г.</t>
  </si>
  <si>
    <t>Сальдо на 01.07.2017</t>
  </si>
  <si>
    <t>Август 2017г.</t>
  </si>
  <si>
    <t>Сентябрь 2017г.</t>
  </si>
  <si>
    <r>
      <t>Абонентская плата за аварийное обслуживание                                     (S 1 786,50</t>
    </r>
    <r>
      <rPr>
        <u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м2×2,5 руб/м2) </t>
    </r>
  </si>
  <si>
    <t>Покос  травы</t>
  </si>
  <si>
    <t xml:space="preserve">Абонентская плата за аварийное обслуживание                                     (S 1 786,50×2,5 руб/м2) </t>
  </si>
  <si>
    <t>Установка лавочки, фасад</t>
  </si>
  <si>
    <t>Октябрь, 2017г.</t>
  </si>
  <si>
    <t>ул. Попова, 6</t>
  </si>
  <si>
    <t>Ноябрь, 2017г.</t>
  </si>
  <si>
    <t>Замена лампы ДРЛ</t>
  </si>
  <si>
    <t xml:space="preserve">Декабрь, 2017г. </t>
  </si>
  <si>
    <t>Декабрь, 2017г.</t>
  </si>
  <si>
    <t>Ремонт кровли 1-2 подъезд</t>
  </si>
  <si>
    <t>Ед.измерения</t>
  </si>
  <si>
    <t>Кол-во</t>
  </si>
  <si>
    <t>мес</t>
  </si>
  <si>
    <t>м2</t>
  </si>
  <si>
    <t xml:space="preserve">    за период с 01.07.2017г. по 31.12.2017г. 
</t>
  </si>
  <si>
    <t>шт</t>
  </si>
</sst>
</file>

<file path=xl/styles.xml><?xml version="1.0" encoding="utf-8"?>
<styleSheet xmlns="http://schemas.openxmlformats.org/spreadsheetml/2006/main">
  <fonts count="20"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2" fillId="0" borderId="2" xfId="1" applyFont="1" applyBorder="1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3" fillId="2" borderId="3" xfId="1" applyFont="1" applyFill="1" applyBorder="1" applyAlignment="1">
      <alignment horizontal="center" vertical="center" wrapText="1"/>
    </xf>
    <xf numFmtId="0" fontId="2" fillId="0" borderId="0" xfId="1" applyFont="1" applyAlignment="1"/>
    <xf numFmtId="0" fontId="2" fillId="0" borderId="0" xfId="1" applyFont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3" fontId="6" fillId="0" borderId="3" xfId="1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8" fillId="0" borderId="0" xfId="1" applyFont="1"/>
    <xf numFmtId="0" fontId="7" fillId="0" borderId="0" xfId="1" applyFont="1" applyAlignment="1"/>
    <xf numFmtId="1" fontId="2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1" fontId="8" fillId="0" borderId="0" xfId="1" applyNumberFormat="1" applyFont="1" applyAlignment="1">
      <alignment horizontal="center"/>
    </xf>
    <xf numFmtId="0" fontId="2" fillId="0" borderId="0" xfId="1" applyFont="1" applyAlignment="1">
      <alignment vertical="center"/>
    </xf>
    <xf numFmtId="0" fontId="1" fillId="0" borderId="0" xfId="1" applyAlignment="1">
      <alignment textRotation="255"/>
    </xf>
    <xf numFmtId="0" fontId="1" fillId="0" borderId="0" xfId="1"/>
    <xf numFmtId="0" fontId="2" fillId="0" borderId="0" xfId="1" applyFont="1" applyAlignment="1">
      <alignment horizontal="center" textRotation="255"/>
    </xf>
    <xf numFmtId="0" fontId="1" fillId="0" borderId="0" xfId="1" applyAlignment="1">
      <alignment horizontal="center"/>
    </xf>
    <xf numFmtId="0" fontId="5" fillId="2" borderId="3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left" vertical="center" wrapText="1"/>
    </xf>
    <xf numFmtId="0" fontId="2" fillId="3" borderId="4" xfId="1" applyFont="1" applyFill="1" applyBorder="1" applyAlignment="1">
      <alignment horizontal="center" textRotation="255"/>
    </xf>
    <xf numFmtId="0" fontId="2" fillId="3" borderId="4" xfId="1" applyFont="1" applyFill="1" applyBorder="1" applyAlignment="1">
      <alignment horizontal="center"/>
    </xf>
    <xf numFmtId="0" fontId="2" fillId="3" borderId="4" xfId="1" applyFont="1" applyFill="1" applyBorder="1"/>
    <xf numFmtId="49" fontId="15" fillId="2" borderId="3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3" fontId="15" fillId="2" borderId="3" xfId="1" applyNumberFormat="1" applyFont="1" applyFill="1" applyBorder="1" applyAlignment="1">
      <alignment horizontal="center" vertical="center" wrapText="1"/>
    </xf>
    <xf numFmtId="3" fontId="1" fillId="0" borderId="0" xfId="1" applyNumberFormat="1" applyFont="1"/>
    <xf numFmtId="49" fontId="15" fillId="2" borderId="3" xfId="1" applyNumberFormat="1" applyFont="1" applyFill="1" applyBorder="1" applyAlignment="1">
      <alignment horizontal="center" vertical="center" textRotation="90" wrapText="1"/>
    </xf>
    <xf numFmtId="3" fontId="3" fillId="0" borderId="0" xfId="1" applyNumberFormat="1" applyFont="1" applyAlignment="1">
      <alignment horizontal="center" vertical="center" wrapText="1"/>
    </xf>
    <xf numFmtId="3" fontId="7" fillId="0" borderId="0" xfId="1" applyNumberFormat="1" applyFont="1" applyAlignment="1">
      <alignment horizontal="center"/>
    </xf>
    <xf numFmtId="3" fontId="16" fillId="0" borderId="3" xfId="1" applyNumberFormat="1" applyFont="1" applyBorder="1" applyAlignment="1">
      <alignment horizontal="center" vertical="center" wrapText="1"/>
    </xf>
    <xf numFmtId="3" fontId="14" fillId="2" borderId="3" xfId="1" applyNumberFormat="1" applyFont="1" applyFill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left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16" fillId="0" borderId="3" xfId="1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6" fillId="0" borderId="9" xfId="1" applyFont="1" applyBorder="1" applyAlignment="1">
      <alignment horizontal="center" textRotation="255" wrapText="1"/>
    </xf>
    <xf numFmtId="3" fontId="6" fillId="0" borderId="9" xfId="1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left" vertical="center" wrapText="1"/>
    </xf>
    <xf numFmtId="3" fontId="6" fillId="0" borderId="10" xfId="1" applyNumberFormat="1" applyFont="1" applyBorder="1" applyAlignment="1">
      <alignment horizontal="center" vertical="center" wrapText="1"/>
    </xf>
    <xf numFmtId="3" fontId="6" fillId="0" borderId="11" xfId="1" applyNumberFormat="1" applyFont="1" applyBorder="1" applyAlignment="1">
      <alignment horizontal="center" vertical="center" wrapText="1"/>
    </xf>
    <xf numFmtId="3" fontId="16" fillId="0" borderId="5" xfId="0" applyNumberFormat="1" applyFont="1" applyBorder="1" applyAlignment="1">
      <alignment horizontal="center" vertical="center" wrapText="1"/>
    </xf>
    <xf numFmtId="3" fontId="16" fillId="0" borderId="5" xfId="0" applyNumberFormat="1" applyFont="1" applyBorder="1" applyAlignment="1">
      <alignment horizontal="center" vertical="center" wrapText="1"/>
    </xf>
    <xf numFmtId="3" fontId="16" fillId="0" borderId="5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3" fontId="16" fillId="0" borderId="5" xfId="0" applyNumberFormat="1" applyFont="1" applyBorder="1" applyAlignment="1">
      <alignment horizontal="center" vertical="center" wrapText="1"/>
    </xf>
    <xf numFmtId="3" fontId="19" fillId="4" borderId="5" xfId="1" applyNumberFormat="1" applyFont="1" applyFill="1" applyBorder="1" applyAlignment="1">
      <alignment horizontal="center" vertical="center" wrapText="1"/>
    </xf>
    <xf numFmtId="3" fontId="16" fillId="5" borderId="5" xfId="0" applyNumberFormat="1" applyFont="1" applyFill="1" applyBorder="1" applyAlignment="1">
      <alignment horizontal="center" vertical="center" wrapText="1"/>
    </xf>
    <xf numFmtId="3" fontId="16" fillId="5" borderId="6" xfId="0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vertical="center"/>
    </xf>
    <xf numFmtId="3" fontId="19" fillId="6" borderId="5" xfId="1" applyNumberFormat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3" fontId="6" fillId="4" borderId="5" xfId="0" applyNumberFormat="1" applyFont="1" applyFill="1" applyBorder="1" applyAlignment="1">
      <alignment horizontal="center" vertical="center" wrapText="1"/>
    </xf>
    <xf numFmtId="0" fontId="11" fillId="0" borderId="18" xfId="1" applyFont="1" applyBorder="1" applyAlignment="1">
      <alignment horizontal="left" vertical="center" wrapText="1"/>
    </xf>
    <xf numFmtId="3" fontId="6" fillId="4" borderId="6" xfId="0" applyNumberFormat="1" applyFont="1" applyFill="1" applyBorder="1" applyAlignment="1">
      <alignment horizontal="center" vertical="center" wrapText="1"/>
    </xf>
    <xf numFmtId="0" fontId="11" fillId="5" borderId="5" xfId="0" applyNumberFormat="1" applyFont="1" applyFill="1" applyBorder="1" applyAlignment="1">
      <alignment horizontal="center" vertical="center" wrapText="1"/>
    </xf>
    <xf numFmtId="0" fontId="11" fillId="5" borderId="6" xfId="0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/>
    </xf>
    <xf numFmtId="0" fontId="3" fillId="2" borderId="3" xfId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textRotation="90" shrinkToFit="1"/>
    </xf>
    <xf numFmtId="0" fontId="18" fillId="0" borderId="7" xfId="0" applyFont="1" applyBorder="1" applyAlignment="1">
      <alignment horizontal="center" vertical="center" textRotation="90" shrinkToFit="1"/>
    </xf>
    <xf numFmtId="0" fontId="18" fillId="0" borderId="8" xfId="0" applyFont="1" applyBorder="1" applyAlignment="1">
      <alignment horizontal="center" vertical="center" textRotation="90" shrinkToFit="1"/>
    </xf>
    <xf numFmtId="3" fontId="16" fillId="0" borderId="6" xfId="0" applyNumberFormat="1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3" fontId="16" fillId="0" borderId="8" xfId="0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wrapText="1"/>
    </xf>
    <xf numFmtId="0" fontId="5" fillId="2" borderId="3" xfId="1" applyFont="1" applyFill="1" applyBorder="1" applyAlignment="1">
      <alignment horizontal="center" textRotation="255" shrinkToFit="1"/>
    </xf>
    <xf numFmtId="0" fontId="5" fillId="2" borderId="3" xfId="1" applyFont="1" applyFill="1" applyBorder="1" applyAlignment="1">
      <alignment horizontal="center" vertical="center" wrapText="1"/>
    </xf>
    <xf numFmtId="0" fontId="19" fillId="0" borderId="2" xfId="1" applyFont="1" applyBorder="1" applyAlignment="1">
      <alignment horizontal="center"/>
    </xf>
    <xf numFmtId="0" fontId="18" fillId="0" borderId="5" xfId="0" applyFont="1" applyBorder="1" applyAlignment="1">
      <alignment horizontal="center" vertical="center" textRotation="90" shrinkToFit="1"/>
    </xf>
    <xf numFmtId="3" fontId="16" fillId="0" borderId="5" xfId="0" applyNumberFormat="1" applyFont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center" vertical="center"/>
    </xf>
    <xf numFmtId="3" fontId="16" fillId="0" borderId="7" xfId="0" applyNumberFormat="1" applyFont="1" applyBorder="1" applyAlignment="1">
      <alignment horizontal="center" vertical="center"/>
    </xf>
    <xf numFmtId="3" fontId="16" fillId="0" borderId="8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 wrapText="1"/>
    </xf>
    <xf numFmtId="3" fontId="16" fillId="0" borderId="13" xfId="0" applyNumberFormat="1" applyFont="1" applyBorder="1" applyAlignment="1">
      <alignment horizontal="center" vertical="center" wrapText="1"/>
    </xf>
    <xf numFmtId="3" fontId="16" fillId="0" borderId="14" xfId="0" applyNumberFormat="1" applyFont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6" fillId="6" borderId="20" xfId="1" applyFont="1" applyFill="1" applyBorder="1" applyAlignment="1">
      <alignment horizontal="center" vertical="center" wrapText="1"/>
    </xf>
    <xf numFmtId="0" fontId="6" fillId="6" borderId="21" xfId="1" applyFont="1" applyFill="1" applyBorder="1" applyAlignment="1">
      <alignment horizontal="center" vertical="center" wrapText="1"/>
    </xf>
    <xf numFmtId="0" fontId="6" fillId="6" borderId="15" xfId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7</xdr:col>
      <xdr:colOff>803892</xdr:colOff>
      <xdr:row>6</xdr:row>
      <xdr:rowOff>60960</xdr:rowOff>
    </xdr:to>
    <xdr:sp macro="" textlink="" fLocksText="0">
      <xdr:nvSpPr>
        <xdr:cNvPr id="1025" name="TextBox 1"/>
        <xdr:cNvSpPr>
          <a:spLocks noChangeArrowheads="1"/>
        </xdr:cNvSpPr>
      </xdr:nvSpPr>
      <xdr:spPr bwMode="auto">
        <a:xfrm>
          <a:off x="7620" y="0"/>
          <a:ext cx="6111240" cy="1303020"/>
        </a:xfrm>
        <a:prstGeom prst="rect">
          <a:avLst/>
        </a:prstGeom>
        <a:noFill/>
        <a:ln w="9360">
          <a:solidFill>
            <a:srgbClr val="FFFFFF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ctr" rtl="0">
            <a:defRPr sz="1000"/>
          </a:pPr>
          <a:r>
            <a:rPr lang="ru-RU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ООО УК "АЛЬЯНС"</a:t>
          </a:r>
          <a:endParaRPr lang="ru-RU" sz="2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22860</xdr:colOff>
      <xdr:row>6</xdr:row>
      <xdr:rowOff>76200</xdr:rowOff>
    </xdr:from>
    <xdr:to>
      <xdr:col>7</xdr:col>
      <xdr:colOff>765810</xdr:colOff>
      <xdr:row>12</xdr:row>
      <xdr:rowOff>106680</xdr:rowOff>
    </xdr:to>
    <xdr:sp macro="" textlink="" fLocksText="0">
      <xdr:nvSpPr>
        <xdr:cNvPr id="1026" name="TextBox 2"/>
        <xdr:cNvSpPr>
          <a:spLocks noChangeArrowheads="1"/>
        </xdr:cNvSpPr>
      </xdr:nvSpPr>
      <xdr:spPr bwMode="auto">
        <a:xfrm>
          <a:off x="22860" y="1318260"/>
          <a:ext cx="6057900" cy="1173480"/>
        </a:xfrm>
        <a:prstGeom prst="rect">
          <a:avLst/>
        </a:prstGeom>
        <a:noFill/>
        <a:ln w="9360">
          <a:solidFill>
            <a:srgbClr val="FFFFFF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Информация о собранных и израсходованных денежных средствах по статьям «Ремонт жилья» и «Содержание жилья» </a:t>
          </a:r>
        </a:p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дома № </a:t>
          </a:r>
          <a:r>
            <a:rPr lang="ru-RU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6 </a:t>
          </a: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по адресу: </a:t>
          </a:r>
          <a:r>
            <a:rPr lang="ru-RU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ул. Попова</a:t>
          </a:r>
        </a:p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за период с 01.07.2017г. по 31.12.2017г.</a:t>
          </a:r>
        </a:p>
      </xdr:txBody>
    </xdr:sp>
    <xdr:clientData/>
  </xdr:twoCellAnchor>
  <xdr:twoCellAnchor>
    <xdr:from>
      <xdr:col>0</xdr:col>
      <xdr:colOff>45720</xdr:colOff>
      <xdr:row>12</xdr:row>
      <xdr:rowOff>30480</xdr:rowOff>
    </xdr:from>
    <xdr:to>
      <xdr:col>7</xdr:col>
      <xdr:colOff>779145</xdr:colOff>
      <xdr:row>12</xdr:row>
      <xdr:rowOff>350520</xdr:rowOff>
    </xdr:to>
    <xdr:sp macro="" textlink="" fLocksText="0">
      <xdr:nvSpPr>
        <xdr:cNvPr id="1027" name="TextBox 3"/>
        <xdr:cNvSpPr>
          <a:spLocks noChangeArrowheads="1"/>
        </xdr:cNvSpPr>
      </xdr:nvSpPr>
      <xdr:spPr bwMode="auto">
        <a:xfrm>
          <a:off x="45720" y="2415540"/>
          <a:ext cx="6057900" cy="320040"/>
        </a:xfrm>
        <a:prstGeom prst="rect">
          <a:avLst/>
        </a:prstGeom>
        <a:noFill/>
        <a:ln w="9360">
          <a:solidFill>
            <a:srgbClr val="FFFFFF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Статья «Ремонт жилья»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topLeftCell="A14" workbookViewId="0">
      <selection activeCell="A27" sqref="A27:E27"/>
    </sheetView>
  </sheetViews>
  <sheetFormatPr defaultRowHeight="15" customHeight="1"/>
  <cols>
    <col min="1" max="1" width="11" style="1" customWidth="1"/>
    <col min="2" max="2" width="10.28515625" style="2" customWidth="1"/>
    <col min="3" max="4" width="11" style="3" customWidth="1"/>
    <col min="5" max="5" width="31" style="3" customWidth="1"/>
    <col min="6" max="6" width="8.5703125" style="3" customWidth="1"/>
    <col min="7" max="7" width="7.5703125" style="3" customWidth="1"/>
    <col min="8" max="8" width="12.42578125" style="3" customWidth="1"/>
    <col min="9" max="16384" width="9.140625" style="3"/>
  </cols>
  <sheetData>
    <row r="1" spans="1:11" ht="15" customHeight="1">
      <c r="A1" s="4"/>
      <c r="B1" s="5"/>
      <c r="C1" s="6"/>
      <c r="D1" s="6"/>
      <c r="E1" s="6"/>
      <c r="F1" s="6"/>
      <c r="G1" s="6"/>
      <c r="H1" s="6"/>
    </row>
    <row r="4" spans="1:11" ht="15" hidden="1" customHeight="1"/>
    <row r="5" spans="1:11" ht="15" hidden="1" customHeight="1"/>
    <row r="6" spans="1:11" ht="23.25" hidden="1" customHeight="1">
      <c r="A6" s="7"/>
      <c r="B6" s="8"/>
      <c r="C6" s="9"/>
      <c r="D6" s="9"/>
      <c r="E6" s="9"/>
      <c r="F6" s="9"/>
      <c r="G6" s="9"/>
      <c r="H6" s="9"/>
    </row>
    <row r="7" spans="1:11" ht="15" hidden="1" customHeight="1"/>
    <row r="8" spans="1:11" ht="15" customHeight="1">
      <c r="A8" s="10"/>
      <c r="B8" s="11"/>
      <c r="C8" s="12"/>
      <c r="D8" s="12"/>
      <c r="E8" s="12"/>
      <c r="F8" s="12"/>
      <c r="G8" s="12"/>
      <c r="H8" s="12"/>
    </row>
    <row r="9" spans="1:11" ht="15" customHeight="1">
      <c r="A9" s="10"/>
      <c r="B9" s="11"/>
      <c r="C9" s="12"/>
      <c r="D9" s="12"/>
      <c r="E9" s="12"/>
      <c r="F9" s="12"/>
      <c r="G9" s="12"/>
      <c r="H9" s="12"/>
    </row>
    <row r="13" spans="1:11" ht="36" customHeight="1"/>
    <row r="14" spans="1:11" ht="15" customHeight="1">
      <c r="A14" s="74" t="s">
        <v>0</v>
      </c>
      <c r="B14" s="76" t="s">
        <v>1</v>
      </c>
      <c r="C14" s="76" t="s">
        <v>2</v>
      </c>
      <c r="D14" s="76" t="s">
        <v>3</v>
      </c>
      <c r="E14" s="74" t="s">
        <v>4</v>
      </c>
      <c r="F14" s="74"/>
      <c r="G14" s="74"/>
      <c r="H14" s="74"/>
      <c r="I14" s="14"/>
      <c r="K14" s="1"/>
    </row>
    <row r="15" spans="1:11" s="1" customFormat="1" ht="28.5" customHeight="1">
      <c r="A15" s="74"/>
      <c r="B15" s="76"/>
      <c r="C15" s="76"/>
      <c r="D15" s="76"/>
      <c r="E15" s="13" t="s">
        <v>5</v>
      </c>
      <c r="F15" s="31" t="s">
        <v>38</v>
      </c>
      <c r="G15" s="31" t="s">
        <v>39</v>
      </c>
      <c r="H15" s="13" t="s">
        <v>6</v>
      </c>
      <c r="I15" s="15"/>
      <c r="J15" s="15"/>
    </row>
    <row r="16" spans="1:11" s="1" customFormat="1" ht="28.5" customHeight="1">
      <c r="A16" s="36" t="s">
        <v>24</v>
      </c>
      <c r="B16" s="44"/>
      <c r="C16" s="44">
        <v>0</v>
      </c>
      <c r="D16" s="44">
        <v>0</v>
      </c>
      <c r="E16" s="44"/>
      <c r="F16" s="44"/>
      <c r="G16" s="44"/>
      <c r="H16" s="44"/>
      <c r="I16" s="15"/>
      <c r="J16" s="15"/>
    </row>
    <row r="17" spans="1:10" s="1" customFormat="1" ht="28.5" customHeight="1">
      <c r="A17" s="36"/>
      <c r="B17" s="44"/>
      <c r="C17" s="44"/>
      <c r="D17" s="44"/>
      <c r="E17" s="44"/>
      <c r="F17" s="44"/>
      <c r="G17" s="44"/>
      <c r="H17" s="44"/>
      <c r="I17" s="15"/>
      <c r="J17" s="15"/>
    </row>
    <row r="18" spans="1:10" ht="31.15" customHeight="1">
      <c r="A18" s="16" t="s">
        <v>20</v>
      </c>
      <c r="B18" s="43">
        <v>8217.9</v>
      </c>
      <c r="C18" s="43">
        <v>486.03</v>
      </c>
      <c r="D18" s="43">
        <f>B18-C18</f>
        <v>7731.87</v>
      </c>
      <c r="E18" s="45"/>
      <c r="F18" s="45"/>
      <c r="G18" s="45"/>
      <c r="H18" s="43">
        <v>0</v>
      </c>
    </row>
    <row r="19" spans="1:10" ht="30.6" customHeight="1">
      <c r="A19" s="16" t="s">
        <v>25</v>
      </c>
      <c r="B19" s="43">
        <v>8217.9</v>
      </c>
      <c r="C19" s="43">
        <v>6777.29</v>
      </c>
      <c r="D19" s="43">
        <f t="shared" ref="D19:D20" si="0">(B19-C19)+D18</f>
        <v>9172.48</v>
      </c>
      <c r="E19" s="45"/>
      <c r="F19" s="45"/>
      <c r="G19" s="45"/>
      <c r="H19" s="43">
        <v>0</v>
      </c>
    </row>
    <row r="20" spans="1:10" ht="33.6" customHeight="1">
      <c r="A20" s="16" t="s">
        <v>26</v>
      </c>
      <c r="B20" s="43">
        <v>8217.9</v>
      </c>
      <c r="C20" s="43">
        <v>7876.32</v>
      </c>
      <c r="D20" s="43">
        <f t="shared" si="0"/>
        <v>9514.06</v>
      </c>
      <c r="E20" s="45"/>
      <c r="F20" s="45"/>
      <c r="G20" s="45"/>
      <c r="H20" s="43"/>
    </row>
    <row r="21" spans="1:10" ht="33.6" customHeight="1">
      <c r="A21" s="16" t="s">
        <v>31</v>
      </c>
      <c r="B21" s="48">
        <v>8217.9</v>
      </c>
      <c r="C21" s="48">
        <v>8789.58</v>
      </c>
      <c r="D21" s="48">
        <f>D20+B21-C21</f>
        <v>8942.3799999999992</v>
      </c>
      <c r="E21" s="45"/>
      <c r="F21" s="45"/>
      <c r="G21" s="45"/>
      <c r="H21" s="48"/>
    </row>
    <row r="22" spans="1:10" ht="33.6" customHeight="1">
      <c r="A22" s="16" t="s">
        <v>33</v>
      </c>
      <c r="B22" s="48">
        <v>8217.9</v>
      </c>
      <c r="C22" s="48">
        <v>7665.66</v>
      </c>
      <c r="D22" s="48">
        <f>D21+B22-C22</f>
        <v>9494.619999999999</v>
      </c>
      <c r="E22" s="45"/>
      <c r="F22" s="45"/>
      <c r="G22" s="45"/>
      <c r="H22" s="48"/>
    </row>
    <row r="23" spans="1:10" ht="33.6" customHeight="1">
      <c r="A23" s="16" t="s">
        <v>35</v>
      </c>
      <c r="B23" s="48">
        <v>8217.9</v>
      </c>
      <c r="C23" s="48">
        <v>7044.8</v>
      </c>
      <c r="D23" s="48">
        <f>D22+B23-C23</f>
        <v>10667.719999999998</v>
      </c>
      <c r="E23" s="45" t="s">
        <v>37</v>
      </c>
      <c r="F23" s="45" t="s">
        <v>41</v>
      </c>
      <c r="G23" s="45">
        <v>20</v>
      </c>
      <c r="H23" s="48">
        <v>10240</v>
      </c>
    </row>
    <row r="24" spans="1:10" ht="15.75">
      <c r="A24" s="17" t="s">
        <v>7</v>
      </c>
      <c r="B24" s="18">
        <f>SUM(B18:B23)</f>
        <v>49307.4</v>
      </c>
      <c r="C24" s="18">
        <f>SUM(C16:C23)</f>
        <v>38639.68</v>
      </c>
      <c r="D24" s="18">
        <f>B24-C24</f>
        <v>10667.720000000001</v>
      </c>
      <c r="E24" s="19"/>
      <c r="F24" s="19"/>
      <c r="G24" s="19"/>
      <c r="H24" s="18">
        <f>SUM(H23)</f>
        <v>10240</v>
      </c>
    </row>
    <row r="25" spans="1:10">
      <c r="A25" s="15"/>
      <c r="B25" s="15"/>
      <c r="C25" s="15"/>
      <c r="D25" s="15"/>
      <c r="E25" s="15"/>
      <c r="F25" s="15"/>
      <c r="G25" s="15"/>
      <c r="H25" s="15"/>
    </row>
    <row r="26" spans="1:10" ht="24" customHeight="1">
      <c r="A26" s="75" t="s">
        <v>8</v>
      </c>
      <c r="B26" s="75"/>
      <c r="C26" s="75"/>
      <c r="D26" s="75"/>
      <c r="E26" s="75"/>
      <c r="F26" s="63"/>
      <c r="G26" s="63"/>
      <c r="H26" s="65">
        <f>C24 - H24</f>
        <v>28399.68</v>
      </c>
    </row>
    <row r="27" spans="1:10" ht="18.75" customHeight="1">
      <c r="A27" s="75" t="s">
        <v>9</v>
      </c>
      <c r="B27" s="75"/>
      <c r="C27" s="75"/>
      <c r="D27" s="75"/>
      <c r="E27" s="75"/>
      <c r="F27" s="63"/>
      <c r="G27" s="63"/>
      <c r="H27" s="41">
        <f>D24</f>
        <v>10667.720000000001</v>
      </c>
    </row>
    <row r="28" spans="1:10" ht="15" customHeight="1">
      <c r="A28" s="15"/>
      <c r="B28" s="15"/>
      <c r="C28" s="15"/>
      <c r="D28" s="15"/>
      <c r="E28" s="15"/>
      <c r="F28" s="15"/>
      <c r="G28" s="15"/>
      <c r="H28" s="15"/>
    </row>
    <row r="32" spans="1:10" ht="16.5" customHeight="1"/>
    <row r="33" spans="1:8" ht="15" customHeight="1">
      <c r="A33" s="21"/>
      <c r="B33" s="21"/>
      <c r="C33" s="21"/>
      <c r="D33" s="21"/>
      <c r="E33" s="21"/>
      <c r="F33" s="21"/>
      <c r="G33" s="21"/>
      <c r="H33" s="15"/>
    </row>
    <row r="34" spans="1:8" ht="15" customHeight="1">
      <c r="A34" s="21"/>
      <c r="B34" s="21"/>
      <c r="C34" s="21"/>
      <c r="D34" s="21"/>
      <c r="E34" s="21"/>
      <c r="F34" s="21"/>
      <c r="G34" s="21"/>
      <c r="H34" s="22"/>
    </row>
    <row r="35" spans="1:8" ht="15" customHeight="1">
      <c r="A35" s="3"/>
      <c r="B35" s="3"/>
    </row>
    <row r="36" spans="1:8" ht="18.75" customHeight="1">
      <c r="A36" s="3"/>
      <c r="B36" s="3"/>
    </row>
    <row r="37" spans="1:8" ht="18.75" customHeight="1"/>
    <row r="38" spans="1:8" ht="15" customHeight="1">
      <c r="A38" s="23"/>
      <c r="B38" s="23"/>
      <c r="C38" s="23"/>
      <c r="D38" s="23"/>
      <c r="E38" s="23"/>
      <c r="F38" s="23"/>
      <c r="G38" s="23"/>
      <c r="H38" s="23"/>
    </row>
    <row r="39" spans="1:8" ht="15" customHeight="1">
      <c r="A39" s="23"/>
      <c r="B39" s="23"/>
      <c r="C39" s="23"/>
      <c r="D39" s="23"/>
      <c r="E39" s="23"/>
      <c r="F39" s="23"/>
      <c r="G39" s="23"/>
      <c r="H39" s="24"/>
    </row>
    <row r="40" spans="1:8" ht="18.75" customHeight="1"/>
    <row r="41" spans="1:8" ht="18.75" customHeight="1"/>
    <row r="42" spans="1:8" ht="18.75" customHeight="1">
      <c r="A42" s="23"/>
      <c r="B42" s="25"/>
      <c r="C42" s="25"/>
      <c r="D42" s="25"/>
      <c r="E42" s="25"/>
      <c r="F42" s="25"/>
      <c r="G42" s="25"/>
    </row>
    <row r="43" spans="1:8" ht="18.75" customHeight="1">
      <c r="A43" s="23"/>
      <c r="B43" s="23"/>
      <c r="C43" s="23"/>
      <c r="D43" s="23"/>
      <c r="E43" s="23"/>
      <c r="F43" s="23"/>
      <c r="G43" s="23"/>
      <c r="H43" s="23"/>
    </row>
    <row r="44" spans="1:8" ht="15" customHeight="1">
      <c r="A44" s="20"/>
    </row>
    <row r="45" spans="1:8" ht="15" customHeight="1">
      <c r="A45" s="23"/>
      <c r="B45" s="25"/>
      <c r="C45" s="25"/>
      <c r="D45" s="25"/>
      <c r="E45" s="25"/>
      <c r="F45" s="25"/>
      <c r="G45" s="25"/>
      <c r="H45" s="25"/>
    </row>
  </sheetData>
  <sheetProtection selectLockedCells="1" selectUnlockedCells="1"/>
  <mergeCells count="7">
    <mergeCell ref="E14:H14"/>
    <mergeCell ref="A26:E26"/>
    <mergeCell ref="A27:E27"/>
    <mergeCell ref="A14:A15"/>
    <mergeCell ref="B14:B15"/>
    <mergeCell ref="C14:C15"/>
    <mergeCell ref="D14:D15"/>
  </mergeCells>
  <phoneticPr fontId="13" type="noConversion"/>
  <pageMargins left="0.90555555555555556" right="0.31527777777777777" top="0.35416666666666669" bottom="0.35416666666666669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9"/>
  <sheetViews>
    <sheetView tabSelected="1" workbookViewId="0">
      <selection activeCell="B15" sqref="B15:B17"/>
    </sheetView>
  </sheetViews>
  <sheetFormatPr defaultColWidth="8.7109375" defaultRowHeight="15" customHeight="1"/>
  <cols>
    <col min="1" max="1" width="4.5703125" style="26" customWidth="1"/>
    <col min="2" max="4" width="8.7109375" style="27" customWidth="1"/>
    <col min="5" max="5" width="49.7109375" style="27" customWidth="1"/>
    <col min="6" max="6" width="6.85546875" style="27" customWidth="1"/>
    <col min="7" max="7" width="6.28515625" style="27" customWidth="1"/>
    <col min="8" max="8" width="12" style="27" customWidth="1"/>
    <col min="9" max="16384" width="8.7109375" style="27"/>
  </cols>
  <sheetData>
    <row r="1" spans="1:9" ht="15" customHeight="1">
      <c r="A1" s="84" t="s">
        <v>10</v>
      </c>
      <c r="B1" s="84"/>
      <c r="C1" s="84"/>
      <c r="D1" s="84"/>
      <c r="E1" s="84"/>
      <c r="F1" s="84"/>
      <c r="G1" s="84"/>
      <c r="H1" s="84"/>
    </row>
    <row r="2" spans="1:9" ht="15" customHeight="1">
      <c r="A2" s="85" t="s">
        <v>42</v>
      </c>
      <c r="B2" s="85"/>
      <c r="C2" s="85"/>
      <c r="D2" s="85"/>
      <c r="E2" s="85"/>
      <c r="F2" s="85"/>
      <c r="G2" s="85"/>
      <c r="H2" s="85"/>
    </row>
    <row r="3" spans="1:9" ht="38.25" customHeight="1">
      <c r="A3" s="28"/>
      <c r="B3" s="88" t="s">
        <v>32</v>
      </c>
      <c r="C3" s="88"/>
      <c r="D3" s="88"/>
      <c r="E3" s="88"/>
      <c r="F3" s="88"/>
      <c r="G3" s="88"/>
      <c r="H3" s="88"/>
      <c r="I3" s="29"/>
    </row>
    <row r="4" spans="1:9" ht="20.25" customHeight="1">
      <c r="A4" s="86" t="s">
        <v>0</v>
      </c>
      <c r="B4" s="87" t="s">
        <v>11</v>
      </c>
      <c r="C4" s="87" t="s">
        <v>2</v>
      </c>
      <c r="D4" s="87" t="s">
        <v>12</v>
      </c>
      <c r="E4" s="74" t="s">
        <v>4</v>
      </c>
      <c r="F4" s="74"/>
      <c r="G4" s="74"/>
      <c r="H4" s="74"/>
    </row>
    <row r="5" spans="1:9" ht="57" customHeight="1">
      <c r="A5" s="86"/>
      <c r="B5" s="87"/>
      <c r="C5" s="87"/>
      <c r="D5" s="87"/>
      <c r="E5" s="30" t="s">
        <v>5</v>
      </c>
      <c r="F5" s="31" t="s">
        <v>38</v>
      </c>
      <c r="G5" s="31" t="s">
        <v>39</v>
      </c>
      <c r="H5" s="31" t="s">
        <v>6</v>
      </c>
    </row>
    <row r="6" spans="1:9" s="39" customFormat="1" ht="21" customHeight="1">
      <c r="A6" s="40" t="s">
        <v>22</v>
      </c>
      <c r="B6" s="37"/>
      <c r="C6" s="37">
        <v>0</v>
      </c>
      <c r="D6" s="37">
        <v>0</v>
      </c>
      <c r="E6" s="37"/>
      <c r="F6" s="37"/>
      <c r="G6" s="37"/>
      <c r="H6" s="38"/>
    </row>
    <row r="7" spans="1:9" ht="29.45" customHeight="1">
      <c r="A7" s="77" t="s">
        <v>20</v>
      </c>
      <c r="B7" s="91">
        <v>9647</v>
      </c>
      <c r="C7" s="80">
        <v>570.55999999999995</v>
      </c>
      <c r="D7" s="80">
        <f>B7-C7</f>
        <v>9076.44</v>
      </c>
      <c r="E7" s="32" t="s">
        <v>27</v>
      </c>
      <c r="F7" s="66" t="s">
        <v>40</v>
      </c>
      <c r="G7" s="66">
        <v>1</v>
      </c>
      <c r="H7" s="43">
        <f>1786.5*2.5</f>
        <v>4466.25</v>
      </c>
    </row>
    <row r="8" spans="1:9" ht="39" customHeight="1">
      <c r="A8" s="78"/>
      <c r="B8" s="92"/>
      <c r="C8" s="81"/>
      <c r="D8" s="81"/>
      <c r="E8" s="46" t="s">
        <v>19</v>
      </c>
      <c r="F8" s="67" t="s">
        <v>40</v>
      </c>
      <c r="G8" s="67">
        <v>1</v>
      </c>
      <c r="H8" s="61">
        <f>2078.87*3.4%</f>
        <v>70.681579999999997</v>
      </c>
    </row>
    <row r="9" spans="1:9" ht="21.75" customHeight="1">
      <c r="A9" s="78"/>
      <c r="B9" s="92"/>
      <c r="C9" s="81"/>
      <c r="D9" s="81"/>
      <c r="E9" s="46" t="s">
        <v>28</v>
      </c>
      <c r="F9" s="71" t="s">
        <v>41</v>
      </c>
      <c r="G9" s="71">
        <v>230</v>
      </c>
      <c r="H9" s="61">
        <v>1796</v>
      </c>
    </row>
    <row r="10" spans="1:9" ht="15" customHeight="1">
      <c r="A10" s="78"/>
      <c r="B10" s="93"/>
      <c r="C10" s="81"/>
      <c r="D10" s="81"/>
      <c r="E10" s="97" t="s">
        <v>13</v>
      </c>
      <c r="F10" s="98"/>
      <c r="G10" s="99"/>
      <c r="H10" s="68">
        <f>H7+H8+H9</f>
        <v>6332.9315800000004</v>
      </c>
    </row>
    <row r="11" spans="1:9" ht="38.450000000000003" customHeight="1">
      <c r="A11" s="77" t="s">
        <v>21</v>
      </c>
      <c r="B11" s="80">
        <v>9647.1</v>
      </c>
      <c r="C11" s="80">
        <f>7955.92</f>
        <v>7955.92</v>
      </c>
      <c r="D11" s="80">
        <f>(B11-C11)+D7</f>
        <v>10767.62</v>
      </c>
      <c r="E11" s="32" t="s">
        <v>29</v>
      </c>
      <c r="F11" s="66" t="s">
        <v>40</v>
      </c>
      <c r="G11" s="66">
        <v>1</v>
      </c>
      <c r="H11" s="48">
        <f>1786.5*2.5</f>
        <v>4466.25</v>
      </c>
    </row>
    <row r="12" spans="1:9" ht="38.450000000000003" customHeight="1">
      <c r="A12" s="78"/>
      <c r="B12" s="81"/>
      <c r="C12" s="81"/>
      <c r="D12" s="81"/>
      <c r="E12" s="46" t="s">
        <v>19</v>
      </c>
      <c r="F12" s="67" t="s">
        <v>40</v>
      </c>
      <c r="G12" s="67">
        <v>1</v>
      </c>
      <c r="H12" s="61">
        <f>28871.33*3.4%</f>
        <v>981.62522000000013</v>
      </c>
    </row>
    <row r="13" spans="1:9" ht="23.25" customHeight="1">
      <c r="A13" s="78"/>
      <c r="B13" s="81"/>
      <c r="C13" s="81"/>
      <c r="D13" s="81"/>
      <c r="E13" s="52" t="s">
        <v>30</v>
      </c>
      <c r="F13" s="72" t="s">
        <v>43</v>
      </c>
      <c r="G13" s="72">
        <v>1</v>
      </c>
      <c r="H13" s="62">
        <v>5375</v>
      </c>
    </row>
    <row r="14" spans="1:9" ht="15" customHeight="1">
      <c r="A14" s="78"/>
      <c r="B14" s="81"/>
      <c r="C14" s="81"/>
      <c r="D14" s="81"/>
      <c r="E14" s="97" t="s">
        <v>13</v>
      </c>
      <c r="F14" s="98"/>
      <c r="G14" s="99"/>
      <c r="H14" s="70">
        <f>H11+H12+H13</f>
        <v>10822.87522</v>
      </c>
    </row>
    <row r="15" spans="1:9" ht="29.25" customHeight="1">
      <c r="A15" s="89" t="s">
        <v>23</v>
      </c>
      <c r="B15" s="90">
        <v>9647.1</v>
      </c>
      <c r="C15" s="90">
        <v>9246.1299999999992</v>
      </c>
      <c r="D15" s="90">
        <f>D11+B15-C15</f>
        <v>11168.590000000002</v>
      </c>
      <c r="E15" s="32" t="s">
        <v>27</v>
      </c>
      <c r="F15" s="66" t="s">
        <v>40</v>
      </c>
      <c r="G15" s="66">
        <v>1</v>
      </c>
      <c r="H15" s="48">
        <f>1786.5*2.5</f>
        <v>4466.25</v>
      </c>
    </row>
    <row r="16" spans="1:9" ht="45" customHeight="1">
      <c r="A16" s="89"/>
      <c r="B16" s="90"/>
      <c r="C16" s="90"/>
      <c r="D16" s="90"/>
      <c r="E16" s="46" t="s">
        <v>19</v>
      </c>
      <c r="F16" s="67" t="s">
        <v>40</v>
      </c>
      <c r="G16" s="67">
        <v>1</v>
      </c>
      <c r="H16" s="61">
        <f>33570.03*3.4%</f>
        <v>1141.38102</v>
      </c>
    </row>
    <row r="17" spans="1:8" ht="20.25" customHeight="1">
      <c r="A17" s="89"/>
      <c r="B17" s="90"/>
      <c r="C17" s="90"/>
      <c r="D17" s="90"/>
      <c r="E17" s="97" t="s">
        <v>13</v>
      </c>
      <c r="F17" s="98"/>
      <c r="G17" s="99"/>
      <c r="H17" s="68">
        <f>H15+H16</f>
        <v>5607.6310199999998</v>
      </c>
    </row>
    <row r="18" spans="1:8" ht="34.5" customHeight="1">
      <c r="A18" s="77" t="s">
        <v>31</v>
      </c>
      <c r="B18" s="80">
        <v>9647.1</v>
      </c>
      <c r="C18" s="80">
        <v>10318.18</v>
      </c>
      <c r="D18" s="94">
        <f>D15+B18-C18</f>
        <v>10497.510000000002</v>
      </c>
      <c r="E18" s="69" t="s">
        <v>27</v>
      </c>
      <c r="F18" s="66" t="s">
        <v>40</v>
      </c>
      <c r="G18" s="66">
        <v>1</v>
      </c>
      <c r="H18" s="55">
        <f>1786.5*2.5</f>
        <v>4466.25</v>
      </c>
    </row>
    <row r="19" spans="1:8" ht="38.25">
      <c r="A19" s="78"/>
      <c r="B19" s="81"/>
      <c r="C19" s="81"/>
      <c r="D19" s="95"/>
      <c r="E19" s="46" t="s">
        <v>19</v>
      </c>
      <c r="F19" s="67" t="s">
        <v>40</v>
      </c>
      <c r="G19" s="67">
        <v>1</v>
      </c>
      <c r="H19" s="55">
        <f>45272.91*3.4%</f>
        <v>1539.2789400000001</v>
      </c>
    </row>
    <row r="20" spans="1:8" ht="17.25" customHeight="1">
      <c r="A20" s="78"/>
      <c r="B20" s="81"/>
      <c r="C20" s="81"/>
      <c r="D20" s="95"/>
      <c r="E20" s="49"/>
      <c r="F20" s="49"/>
      <c r="G20" s="49"/>
      <c r="H20" s="47"/>
    </row>
    <row r="21" spans="1:8" ht="17.25" customHeight="1">
      <c r="A21" s="79"/>
      <c r="B21" s="82"/>
      <c r="C21" s="82"/>
      <c r="D21" s="96"/>
      <c r="E21" s="97" t="s">
        <v>13</v>
      </c>
      <c r="F21" s="98"/>
      <c r="G21" s="99"/>
      <c r="H21" s="68">
        <f>H18+H19+H20</f>
        <v>6005.5289400000001</v>
      </c>
    </row>
    <row r="22" spans="1:8" ht="32.25" customHeight="1">
      <c r="A22" s="77" t="s">
        <v>33</v>
      </c>
      <c r="B22" s="80">
        <v>9647.1</v>
      </c>
      <c r="C22" s="80">
        <v>8998.81</v>
      </c>
      <c r="D22" s="94">
        <f>D18+B22-C22</f>
        <v>11145.800000000001</v>
      </c>
      <c r="E22" s="69" t="s">
        <v>27</v>
      </c>
      <c r="F22" s="66" t="s">
        <v>40</v>
      </c>
      <c r="G22" s="66">
        <v>1</v>
      </c>
      <c r="H22" s="56">
        <f>1786.5*2.5</f>
        <v>4466.25</v>
      </c>
    </row>
    <row r="23" spans="1:8" ht="45" customHeight="1">
      <c r="A23" s="78"/>
      <c r="B23" s="81"/>
      <c r="C23" s="81"/>
      <c r="D23" s="95"/>
      <c r="E23" s="46" t="s">
        <v>19</v>
      </c>
      <c r="F23" s="67" t="s">
        <v>40</v>
      </c>
      <c r="G23" s="67">
        <v>1</v>
      </c>
      <c r="H23" s="56">
        <f>106667.27*3.4%</f>
        <v>3626.6871800000004</v>
      </c>
    </row>
    <row r="24" spans="1:8" ht="17.25" customHeight="1">
      <c r="A24" s="78"/>
      <c r="B24" s="81"/>
      <c r="C24" s="81"/>
      <c r="D24" s="95"/>
      <c r="E24" s="58" t="s">
        <v>34</v>
      </c>
      <c r="F24" s="73" t="s">
        <v>43</v>
      </c>
      <c r="G24" s="73">
        <v>1</v>
      </c>
      <c r="H24" s="57">
        <v>480</v>
      </c>
    </row>
    <row r="25" spans="1:8" ht="17.25" customHeight="1">
      <c r="A25" s="79"/>
      <c r="B25" s="82"/>
      <c r="C25" s="82"/>
      <c r="D25" s="96"/>
      <c r="E25" s="97" t="s">
        <v>13</v>
      </c>
      <c r="F25" s="98"/>
      <c r="G25" s="99"/>
      <c r="H25" s="68">
        <f>SUM(H22:H24)</f>
        <v>8572.9371800000008</v>
      </c>
    </row>
    <row r="26" spans="1:8" ht="36.75" customHeight="1">
      <c r="A26" s="77" t="s">
        <v>36</v>
      </c>
      <c r="B26" s="80">
        <v>9647.1</v>
      </c>
      <c r="C26" s="80">
        <v>8270.01</v>
      </c>
      <c r="D26" s="80">
        <f>D22+B26-C26</f>
        <v>12522.890000000001</v>
      </c>
      <c r="E26" s="69" t="s">
        <v>27</v>
      </c>
      <c r="F26" s="66" t="s">
        <v>40</v>
      </c>
      <c r="G26" s="66">
        <v>1</v>
      </c>
      <c r="H26" s="59">
        <f>1786.5*2.5</f>
        <v>4466.25</v>
      </c>
    </row>
    <row r="27" spans="1:8" ht="40.5" customHeight="1">
      <c r="A27" s="78"/>
      <c r="B27" s="81"/>
      <c r="C27" s="81"/>
      <c r="D27" s="81"/>
      <c r="E27" s="46" t="s">
        <v>19</v>
      </c>
      <c r="F27" s="67" t="s">
        <v>40</v>
      </c>
      <c r="G27" s="67">
        <v>1</v>
      </c>
      <c r="H27" s="59">
        <f>100543.11*3.4%</f>
        <v>3418.4657400000001</v>
      </c>
    </row>
    <row r="28" spans="1:8" ht="17.25" customHeight="1">
      <c r="A28" s="78"/>
      <c r="B28" s="81"/>
      <c r="C28" s="81"/>
      <c r="D28" s="81"/>
      <c r="E28" s="58"/>
      <c r="F28" s="58"/>
      <c r="G28" s="58"/>
      <c r="H28" s="47"/>
    </row>
    <row r="29" spans="1:8" ht="17.25" customHeight="1">
      <c r="A29" s="79"/>
      <c r="B29" s="82"/>
      <c r="C29" s="82"/>
      <c r="D29" s="82"/>
      <c r="E29" s="97" t="s">
        <v>13</v>
      </c>
      <c r="F29" s="98"/>
      <c r="G29" s="99"/>
      <c r="H29" s="68">
        <f>SUM(H26:H28)</f>
        <v>7884.7157399999996</v>
      </c>
    </row>
    <row r="30" spans="1:8" ht="15" customHeight="1">
      <c r="A30" s="50"/>
      <c r="B30" s="51">
        <f>B7+B11+B15+B18+B22+B26</f>
        <v>57882.499999999993</v>
      </c>
      <c r="C30" s="51">
        <f>C7+C11+C15+C18+C22+C26</f>
        <v>45359.61</v>
      </c>
      <c r="D30" s="53">
        <f>B30-C30</f>
        <v>12522.889999999992</v>
      </c>
      <c r="E30" s="100" t="s">
        <v>14</v>
      </c>
      <c r="F30" s="101"/>
      <c r="G30" s="102"/>
      <c r="H30" s="54">
        <f>H10+H14+H17+H21+H25+H29</f>
        <v>45226.619680000003</v>
      </c>
    </row>
    <row r="31" spans="1:8" ht="15" customHeight="1">
      <c r="A31" s="28"/>
      <c r="B31" s="2"/>
      <c r="C31" s="3"/>
      <c r="D31" s="3"/>
      <c r="E31" s="3"/>
      <c r="F31" s="3"/>
      <c r="G31" s="3"/>
      <c r="H31" s="3"/>
    </row>
    <row r="32" spans="1:8" ht="22.5" customHeight="1">
      <c r="A32" s="75" t="s">
        <v>15</v>
      </c>
      <c r="B32" s="75"/>
      <c r="C32" s="75"/>
      <c r="D32" s="75"/>
      <c r="E32" s="75"/>
      <c r="F32" s="63"/>
      <c r="G32" s="63"/>
      <c r="H32" s="60">
        <f>C30-H30</f>
        <v>132.99031999999715</v>
      </c>
    </row>
    <row r="33" spans="1:8" ht="15" customHeight="1">
      <c r="A33" s="75" t="s">
        <v>16</v>
      </c>
      <c r="B33" s="75"/>
      <c r="C33" s="75"/>
      <c r="D33" s="75"/>
      <c r="E33" s="75"/>
      <c r="F33" s="63"/>
      <c r="G33" s="63"/>
      <c r="H33" s="41">
        <f>D30</f>
        <v>12522.889999999992</v>
      </c>
    </row>
    <row r="34" spans="1:8" ht="15" customHeight="1" thickBot="1">
      <c r="A34" s="33"/>
      <c r="B34" s="34"/>
      <c r="C34" s="35"/>
      <c r="D34" s="35"/>
      <c r="E34" s="35"/>
      <c r="F34" s="35"/>
      <c r="G34" s="35"/>
      <c r="H34" s="35"/>
    </row>
    <row r="35" spans="1:8" ht="15" customHeight="1" thickTop="1">
      <c r="A35" s="28"/>
      <c r="B35" s="2"/>
      <c r="C35" s="3"/>
      <c r="D35" s="3"/>
      <c r="E35" s="3"/>
      <c r="F35" s="3"/>
      <c r="G35" s="3"/>
      <c r="H35" s="3"/>
    </row>
    <row r="36" spans="1:8" ht="15" customHeight="1">
      <c r="A36" s="83" t="s">
        <v>17</v>
      </c>
      <c r="B36" s="83"/>
      <c r="C36" s="83"/>
      <c r="D36" s="83"/>
      <c r="E36" s="83"/>
      <c r="F36" s="83"/>
      <c r="G36" s="83"/>
      <c r="H36" s="83"/>
    </row>
    <row r="37" spans="1:8" ht="15" customHeight="1">
      <c r="A37" s="83" t="s">
        <v>18</v>
      </c>
      <c r="B37" s="83"/>
      <c r="C37" s="83"/>
      <c r="D37" s="83"/>
      <c r="E37" s="83"/>
      <c r="F37" s="64"/>
      <c r="G37" s="64"/>
      <c r="H37" s="42">
        <f>D30+Ремонт!D24</f>
        <v>23190.609999999993</v>
      </c>
    </row>
    <row r="38" spans="1:8" ht="15" customHeight="1">
      <c r="A38" s="28"/>
      <c r="B38" s="2"/>
      <c r="C38" s="3"/>
      <c r="D38" s="3"/>
      <c r="E38" s="3"/>
      <c r="F38" s="3"/>
      <c r="G38" s="3"/>
      <c r="H38" s="3"/>
    </row>
    <row r="39" spans="1:8" ht="15" customHeight="1">
      <c r="A39" s="20"/>
      <c r="B39" s="2"/>
      <c r="C39" s="3"/>
      <c r="D39" s="3"/>
      <c r="E39" s="3"/>
      <c r="F39" s="3"/>
      <c r="G39" s="3"/>
      <c r="H39" s="3"/>
    </row>
  </sheetData>
  <sheetProtection selectLockedCells="1" selectUnlockedCells="1"/>
  <mergeCells count="43">
    <mergeCell ref="E25:G25"/>
    <mergeCell ref="E29:G29"/>
    <mergeCell ref="E30:G30"/>
    <mergeCell ref="E10:G10"/>
    <mergeCell ref="E14:G14"/>
    <mergeCell ref="E17:G17"/>
    <mergeCell ref="E21:G21"/>
    <mergeCell ref="A22:A25"/>
    <mergeCell ref="A18:A21"/>
    <mergeCell ref="B18:B21"/>
    <mergeCell ref="C18:C21"/>
    <mergeCell ref="D18:D21"/>
    <mergeCell ref="B22:B25"/>
    <mergeCell ref="C22:C25"/>
    <mergeCell ref="D22:D25"/>
    <mergeCell ref="B15:B17"/>
    <mergeCell ref="C15:C17"/>
    <mergeCell ref="D15:D17"/>
    <mergeCell ref="B7:B10"/>
    <mergeCell ref="C7:C10"/>
    <mergeCell ref="D7:D10"/>
    <mergeCell ref="A36:H36"/>
    <mergeCell ref="A37:E37"/>
    <mergeCell ref="A1:H1"/>
    <mergeCell ref="A2:H2"/>
    <mergeCell ref="A4:A5"/>
    <mergeCell ref="B4:B5"/>
    <mergeCell ref="C4:C5"/>
    <mergeCell ref="D4:D5"/>
    <mergeCell ref="E4:H4"/>
    <mergeCell ref="A11:A14"/>
    <mergeCell ref="B11:B14"/>
    <mergeCell ref="C11:C14"/>
    <mergeCell ref="D11:D14"/>
    <mergeCell ref="A7:A10"/>
    <mergeCell ref="B3:H3"/>
    <mergeCell ref="A15:A17"/>
    <mergeCell ref="A26:A29"/>
    <mergeCell ref="B26:B29"/>
    <mergeCell ref="C26:C29"/>
    <mergeCell ref="D26:D29"/>
    <mergeCell ref="A33:E33"/>
    <mergeCell ref="A32:E32"/>
  </mergeCells>
  <phoneticPr fontId="13" type="noConversion"/>
  <pageMargins left="0.65625" right="0.31527777777777777" top="0.35416666666666669" bottom="0.35416666666666669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Ремонт</vt:lpstr>
      <vt:lpstr>Содержание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DirectorIvan</dc:creator>
  <cp:lastModifiedBy>DirectorIvan</cp:lastModifiedBy>
  <cp:lastPrinted>2017-12-16T07:20:02Z</cp:lastPrinted>
  <dcterms:created xsi:type="dcterms:W3CDTF">2017-10-17T10:39:12Z</dcterms:created>
  <dcterms:modified xsi:type="dcterms:W3CDTF">2018-02-12T08:18:00Z</dcterms:modified>
</cp:coreProperties>
</file>