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90" activeTab="1"/>
  </bookViews>
  <sheets>
    <sheet name="Ремонт" sheetId="1" r:id="rId1"/>
    <sheet name="Содержание" sheetId="2" r:id="rId2"/>
  </sheets>
  <calcPr calcId="145621" iterateDelta="1E-4"/>
</workbook>
</file>

<file path=xl/calcChain.xml><?xml version="1.0" encoding="utf-8"?>
<calcChain xmlns="http://schemas.openxmlformats.org/spreadsheetml/2006/main">
  <c r="J38" i="2" l="1"/>
  <c r="J35" i="2"/>
  <c r="B39" i="2"/>
  <c r="C39" i="2"/>
  <c r="J32" i="2"/>
  <c r="J31" i="2"/>
  <c r="J34" i="2" s="1"/>
  <c r="C24" i="1"/>
  <c r="B24" i="1"/>
  <c r="E24" i="1"/>
  <c r="D24" i="1"/>
  <c r="F39" i="2"/>
  <c r="E39" i="2"/>
  <c r="J26" i="1" l="1"/>
  <c r="J27" i="2"/>
  <c r="J26" i="2"/>
  <c r="J30" i="2" s="1"/>
  <c r="F17" i="1"/>
  <c r="J23" i="2" l="1"/>
  <c r="J22" i="2"/>
  <c r="J25" i="2" s="1"/>
  <c r="J19" i="2" l="1"/>
  <c r="J15" i="2"/>
  <c r="J11" i="2"/>
  <c r="J8" i="2"/>
  <c r="D39" i="2"/>
  <c r="J18" i="2"/>
  <c r="J14" i="2"/>
  <c r="J10" i="2"/>
  <c r="J13" i="2" s="1"/>
  <c r="J7" i="2"/>
  <c r="D7" i="2"/>
  <c r="D10" i="2" s="1"/>
  <c r="D14" i="2" s="1"/>
  <c r="D18" i="2" s="1"/>
  <c r="D22" i="2" s="1"/>
  <c r="D26" i="2" s="1"/>
  <c r="D31" i="2" s="1"/>
  <c r="F18" i="1"/>
  <c r="F19" i="1" s="1"/>
  <c r="F20" i="1" s="1"/>
  <c r="F21" i="1" s="1"/>
  <c r="F22" i="1" s="1"/>
  <c r="F23" i="1" s="1"/>
  <c r="J24" i="1"/>
  <c r="J17" i="2" l="1"/>
  <c r="J21" i="2"/>
  <c r="F24" i="1"/>
  <c r="J46" i="2" s="1"/>
  <c r="J9" i="2"/>
  <c r="J42" i="2"/>
  <c r="J39" i="2" l="1"/>
  <c r="J41" i="2" s="1"/>
  <c r="J27" i="1"/>
</calcChain>
</file>

<file path=xl/sharedStrings.xml><?xml version="1.0" encoding="utf-8"?>
<sst xmlns="http://schemas.openxmlformats.org/spreadsheetml/2006/main" count="103" uniqueCount="54">
  <si>
    <t>Месяц</t>
  </si>
  <si>
    <t>Начислено руб.</t>
  </si>
  <si>
    <t>Оплачено руб.</t>
  </si>
  <si>
    <t>Задолженность руб.</t>
  </si>
  <si>
    <t>Выполненные работы</t>
  </si>
  <si>
    <t>Вид выполненных работ</t>
  </si>
  <si>
    <t>Стоимость работ руб.</t>
  </si>
  <si>
    <t>Итого средства на л/с по статье «Ремонт жилья» (руб.)</t>
  </si>
  <si>
    <t>Задолженность жителей по статье «Ремонт жилья» (руб.)</t>
  </si>
  <si>
    <t>Статья «Содержание жилья»</t>
  </si>
  <si>
    <t>Начис-лено руб.</t>
  </si>
  <si>
    <t>Задол-женность руб.</t>
  </si>
  <si>
    <t>Итого проведено работ на сумму, руб.:</t>
  </si>
  <si>
    <t>Общая стоимость выполненных работ, руб.</t>
  </si>
  <si>
    <t>Итого средства на л/с по статье «Содержание жилья» (руб.)</t>
  </si>
  <si>
    <t>Задолженность жителей по статье «Содержание жилья» (руб.)</t>
  </si>
  <si>
    <t xml:space="preserve">Совокупная задолженность жителей </t>
  </si>
  <si>
    <t>по статьям «Ремонт жилья» и «Содержание жилья» (руб.)</t>
  </si>
  <si>
    <t>Услуги ГУП РО "ИВЦ ЖКХ" по печати,начислению,перерасчетам и доставке квитанций 3,4% от собр.средств</t>
  </si>
  <si>
    <t>Июнь, 2017г.</t>
  </si>
  <si>
    <t>Июль, 2017г.</t>
  </si>
  <si>
    <t>Август, 2017г.</t>
  </si>
  <si>
    <t>Сальдо на 01.06.2017</t>
  </si>
  <si>
    <r>
      <t xml:space="preserve">Абонентская плата за аварийное обслуживание                                     (S </t>
    </r>
    <r>
      <rPr>
        <u/>
        <sz val="10"/>
        <rFont val="Times New Roman"/>
        <family val="1"/>
        <charset val="204"/>
      </rPr>
      <t>2 475,90</t>
    </r>
    <r>
      <rPr>
        <sz val="10"/>
        <rFont val="Times New Roman"/>
        <family val="1"/>
        <charset val="204"/>
      </rPr>
      <t xml:space="preserve">_м2×2,5 руб/м2) </t>
    </r>
  </si>
  <si>
    <r>
      <t xml:space="preserve">Абонентская плата за аварийное обслуживание                                     (S </t>
    </r>
    <r>
      <rPr>
        <u/>
        <sz val="10"/>
        <rFont val="Times New Roman"/>
        <family val="1"/>
        <charset val="204"/>
      </rPr>
      <t>2 475,90</t>
    </r>
    <r>
      <rPr>
        <sz val="10"/>
        <rFont val="Times New Roman"/>
        <family val="1"/>
        <charset val="204"/>
      </rPr>
      <t xml:space="preserve">м2×2,5 руб/м2) </t>
    </r>
  </si>
  <si>
    <t>Распил дерева</t>
  </si>
  <si>
    <r>
      <t xml:space="preserve">Абонентская плата за аварийное обслуживание                                     (S </t>
    </r>
    <r>
      <rPr>
        <u/>
        <sz val="10"/>
        <rFont val="Times New Roman"/>
        <family val="1"/>
        <charset val="204"/>
      </rPr>
      <t>2475,90</t>
    </r>
    <r>
      <rPr>
        <sz val="10"/>
        <rFont val="Times New Roman"/>
        <family val="1"/>
        <charset val="204"/>
      </rPr>
      <t xml:space="preserve">_м2×2,5 руб/м2) </t>
    </r>
  </si>
  <si>
    <t>Установка светильника</t>
  </si>
  <si>
    <t>Сентябрь , 2017г.</t>
  </si>
  <si>
    <t>Ремонт премыкания к вентканалу</t>
  </si>
  <si>
    <t>Калинина, 113</t>
  </si>
  <si>
    <t>Сбербанк</t>
  </si>
  <si>
    <t>Сентябрь, 2017г.</t>
  </si>
  <si>
    <t xml:space="preserve">Октябрь,2017 г. </t>
  </si>
  <si>
    <t>Октябрь, 2017г.</t>
  </si>
  <si>
    <t>Смена крана ф15мм</t>
  </si>
  <si>
    <t xml:space="preserve">Ноябрь, 2017г. </t>
  </si>
  <si>
    <t>Ноябрь, 2017</t>
  </si>
  <si>
    <t>Смена ламп (подвал)</t>
  </si>
  <si>
    <t>Сброс воздуха (подвал ЦО)</t>
  </si>
  <si>
    <t>Кононов (СангиСтиль)</t>
  </si>
  <si>
    <t>Кононов</t>
  </si>
  <si>
    <t>Декабрь, 2017г.</t>
  </si>
  <si>
    <t xml:space="preserve">Декабрь, 2017г. </t>
  </si>
  <si>
    <t xml:space="preserve">    за период с 01.06.2017г. по 31.12.2017г. 
</t>
  </si>
  <si>
    <t>Планировка дороги</t>
  </si>
  <si>
    <t xml:space="preserve">Январь, 2018г. </t>
  </si>
  <si>
    <t>м2</t>
  </si>
  <si>
    <t>Ед.измерения</t>
  </si>
  <si>
    <t>Кол-во</t>
  </si>
  <si>
    <t>мес</t>
  </si>
  <si>
    <t>шт</t>
  </si>
  <si>
    <t>м3</t>
  </si>
  <si>
    <t>мп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</si>
</sst>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0"/>
      <name val="Arial"/>
      <family val="2"/>
      <charset val="204"/>
    </font>
    <font>
      <sz val="11"/>
      <color indexed="8"/>
      <name val="Calibri"/>
      <family val="2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8"/>
      <name val="Arial"/>
      <family val="2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4">
    <xf numFmtId="0" fontId="0" fillId="0" borderId="0" xfId="0"/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horizontal="center"/>
    </xf>
    <xf numFmtId="0" fontId="2" fillId="0" borderId="0" xfId="1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/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0" fontId="3" fillId="2" borderId="3" xfId="1" applyFont="1" applyFill="1" applyBorder="1" applyAlignment="1">
      <alignment horizontal="center" vertical="center" wrapText="1"/>
    </xf>
    <xf numFmtId="0" fontId="2" fillId="0" borderId="0" xfId="1" applyFont="1" applyAlignment="1"/>
    <xf numFmtId="0" fontId="2" fillId="0" borderId="0" xfId="1" applyFont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 wrapText="1"/>
    </xf>
    <xf numFmtId="3" fontId="6" fillId="0" borderId="3" xfId="1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8" fillId="0" borderId="0" xfId="1" applyFont="1"/>
    <xf numFmtId="0" fontId="7" fillId="0" borderId="0" xfId="1" applyFont="1" applyAlignment="1"/>
    <xf numFmtId="1" fontId="2" fillId="0" borderId="0" xfId="1" applyNumberFormat="1" applyFont="1" applyAlignment="1">
      <alignment horizontal="center" vertical="center" wrapText="1"/>
    </xf>
    <xf numFmtId="0" fontId="8" fillId="0" borderId="0" xfId="1" applyFont="1" applyAlignment="1">
      <alignment vertical="center"/>
    </xf>
    <xf numFmtId="1" fontId="8" fillId="0" borderId="0" xfId="1" applyNumberFormat="1" applyFont="1" applyAlignment="1">
      <alignment horizontal="center"/>
    </xf>
    <xf numFmtId="0" fontId="2" fillId="0" borderId="0" xfId="1" applyFont="1" applyAlignment="1">
      <alignment vertical="center"/>
    </xf>
    <xf numFmtId="0" fontId="1" fillId="0" borderId="0" xfId="1" applyAlignment="1">
      <alignment textRotation="255"/>
    </xf>
    <xf numFmtId="0" fontId="1" fillId="0" borderId="0" xfId="1"/>
    <xf numFmtId="0" fontId="2" fillId="0" borderId="0" xfId="1" applyFont="1" applyAlignment="1">
      <alignment horizontal="center" textRotation="255"/>
    </xf>
    <xf numFmtId="0" fontId="1" fillId="0" borderId="0" xfId="1" applyAlignment="1">
      <alignment horizontal="center"/>
    </xf>
    <xf numFmtId="0" fontId="5" fillId="2" borderId="3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textRotation="255"/>
    </xf>
    <xf numFmtId="0" fontId="2" fillId="3" borderId="4" xfId="1" applyFont="1" applyFill="1" applyBorder="1" applyAlignment="1">
      <alignment horizontal="center"/>
    </xf>
    <xf numFmtId="0" fontId="2" fillId="3" borderId="4" xfId="1" applyFont="1" applyFill="1" applyBorder="1"/>
    <xf numFmtId="49" fontId="15" fillId="2" borderId="3" xfId="1" applyNumberFormat="1" applyFont="1" applyFill="1" applyBorder="1" applyAlignment="1">
      <alignment horizontal="center" vertical="center" wrapText="1"/>
    </xf>
    <xf numFmtId="3" fontId="4" fillId="2" borderId="3" xfId="1" applyNumberFormat="1" applyFont="1" applyFill="1" applyBorder="1" applyAlignment="1">
      <alignment horizontal="center" vertical="center" wrapText="1"/>
    </xf>
    <xf numFmtId="3" fontId="15" fillId="2" borderId="3" xfId="1" applyNumberFormat="1" applyFont="1" applyFill="1" applyBorder="1" applyAlignment="1">
      <alignment horizontal="center" vertical="center" wrapText="1"/>
    </xf>
    <xf numFmtId="3" fontId="1" fillId="0" borderId="0" xfId="1" applyNumberFormat="1" applyFont="1"/>
    <xf numFmtId="49" fontId="15" fillId="2" borderId="3" xfId="1" applyNumberFormat="1" applyFont="1" applyFill="1" applyBorder="1" applyAlignment="1">
      <alignment horizontal="center" vertical="center" textRotation="90" wrapText="1"/>
    </xf>
    <xf numFmtId="3" fontId="3" fillId="0" borderId="0" xfId="1" applyNumberFormat="1" applyFont="1" applyAlignment="1">
      <alignment horizontal="center" vertical="center" wrapText="1"/>
    </xf>
    <xf numFmtId="3" fontId="7" fillId="0" borderId="0" xfId="1" applyNumberFormat="1" applyFont="1" applyAlignment="1">
      <alignment horizontal="center"/>
    </xf>
    <xf numFmtId="3" fontId="16" fillId="0" borderId="3" xfId="1" applyNumberFormat="1" applyFont="1" applyBorder="1" applyAlignment="1">
      <alignment horizontal="center" vertical="center" wrapText="1"/>
    </xf>
    <xf numFmtId="3" fontId="14" fillId="2" borderId="3" xfId="1" applyNumberFormat="1" applyFont="1" applyFill="1" applyBorder="1" applyAlignment="1">
      <alignment horizontal="center" vertical="center" wrapText="1"/>
    </xf>
    <xf numFmtId="0" fontId="16" fillId="0" borderId="3" xfId="1" applyFont="1" applyBorder="1" applyAlignment="1">
      <alignment horizontal="center" vertical="center" wrapText="1"/>
    </xf>
    <xf numFmtId="3" fontId="16" fillId="0" borderId="3" xfId="1" applyNumberFormat="1" applyFont="1" applyBorder="1" applyAlignment="1">
      <alignment horizontal="center" vertical="center" wrapText="1"/>
    </xf>
    <xf numFmtId="0" fontId="6" fillId="0" borderId="9" xfId="1" applyFont="1" applyBorder="1" applyAlignment="1">
      <alignment horizontal="center" textRotation="255" wrapText="1"/>
    </xf>
    <xf numFmtId="3" fontId="6" fillId="0" borderId="9" xfId="1" applyNumberFormat="1" applyFont="1" applyBorder="1" applyAlignment="1">
      <alignment horizontal="center" vertical="center" wrapText="1"/>
    </xf>
    <xf numFmtId="3" fontId="6" fillId="0" borderId="10" xfId="1" applyNumberFormat="1" applyFont="1" applyBorder="1" applyAlignment="1">
      <alignment horizontal="center" vertical="center" wrapText="1"/>
    </xf>
    <xf numFmtId="3" fontId="6" fillId="0" borderId="11" xfId="1" applyNumberFormat="1" applyFont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3" fontId="6" fillId="0" borderId="5" xfId="1" applyNumberFormat="1" applyFont="1" applyBorder="1" applyAlignment="1">
      <alignment horizontal="center" vertical="center" wrapText="1"/>
    </xf>
    <xf numFmtId="0" fontId="4" fillId="0" borderId="3" xfId="1" applyNumberFormat="1" applyFont="1" applyBorder="1" applyAlignment="1">
      <alignment horizontal="center" vertical="center" wrapText="1"/>
    </xf>
    <xf numFmtId="0" fontId="11" fillId="0" borderId="21" xfId="1" applyFont="1" applyBorder="1" applyAlignment="1">
      <alignment horizontal="left" vertical="center" wrapText="1"/>
    </xf>
    <xf numFmtId="0" fontId="11" fillId="0" borderId="22" xfId="0" applyNumberFormat="1" applyFont="1" applyBorder="1" applyAlignment="1">
      <alignment horizontal="left" vertical="center" wrapText="1"/>
    </xf>
    <xf numFmtId="0" fontId="11" fillId="0" borderId="23" xfId="0" applyNumberFormat="1" applyFont="1" applyBorder="1" applyAlignment="1">
      <alignment horizontal="left" vertical="center" wrapText="1"/>
    </xf>
    <xf numFmtId="3" fontId="9" fillId="5" borderId="5" xfId="1" applyNumberFormat="1" applyFont="1" applyFill="1" applyBorder="1" applyAlignment="1">
      <alignment horizontal="center" vertical="center" wrapText="1"/>
    </xf>
    <xf numFmtId="3" fontId="19" fillId="5" borderId="5" xfId="1" applyNumberFormat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5" fillId="2" borderId="12" xfId="1" applyFont="1" applyFill="1" applyBorder="1" applyAlignment="1">
      <alignment horizontal="center" vertical="center" textRotation="90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vertical="center"/>
    </xf>
    <xf numFmtId="0" fontId="6" fillId="0" borderId="24" xfId="1" applyFont="1" applyBorder="1" applyAlignment="1">
      <alignment horizontal="center" vertical="center" wrapText="1"/>
    </xf>
    <xf numFmtId="3" fontId="16" fillId="0" borderId="18" xfId="1" applyNumberFormat="1" applyFont="1" applyBorder="1" applyAlignment="1">
      <alignment horizontal="center" vertical="center" wrapText="1"/>
    </xf>
    <xf numFmtId="3" fontId="16" fillId="4" borderId="19" xfId="0" applyNumberFormat="1" applyFont="1" applyFill="1" applyBorder="1" applyAlignment="1">
      <alignment horizontal="center" vertical="center" wrapText="1"/>
    </xf>
    <xf numFmtId="3" fontId="16" fillId="4" borderId="20" xfId="0" applyNumberFormat="1" applyFont="1" applyFill="1" applyBorder="1" applyAlignment="1">
      <alignment horizontal="center" vertical="center" wrapText="1"/>
    </xf>
    <xf numFmtId="3" fontId="16" fillId="0" borderId="19" xfId="0" applyNumberFormat="1" applyFont="1" applyBorder="1" applyAlignment="1">
      <alignment horizontal="center" vertical="center" wrapText="1"/>
    </xf>
    <xf numFmtId="3" fontId="4" fillId="2" borderId="12" xfId="1" applyNumberFormat="1" applyFont="1" applyFill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left" vertical="center" wrapText="1"/>
    </xf>
    <xf numFmtId="3" fontId="6" fillId="6" borderId="19" xfId="0" applyNumberFormat="1" applyFont="1" applyFill="1" applyBorder="1" applyAlignment="1">
      <alignment horizontal="center" vertical="center" wrapText="1"/>
    </xf>
    <xf numFmtId="3" fontId="6" fillId="6" borderId="20" xfId="0" applyNumberFormat="1" applyFont="1" applyFill="1" applyBorder="1" applyAlignment="1">
      <alignment horizontal="center" vertical="center" wrapText="1"/>
    </xf>
    <xf numFmtId="0" fontId="11" fillId="0" borderId="5" xfId="0" applyNumberFormat="1" applyFont="1" applyBorder="1" applyAlignment="1">
      <alignment horizontal="center" vertical="center" wrapText="1"/>
    </xf>
    <xf numFmtId="0" fontId="11" fillId="0" borderId="5" xfId="1" applyFont="1" applyBorder="1" applyAlignment="1">
      <alignment horizontal="center" vertical="center" wrapText="1"/>
    </xf>
    <xf numFmtId="0" fontId="11" fillId="4" borderId="5" xfId="0" applyNumberFormat="1" applyFont="1" applyFill="1" applyBorder="1" applyAlignment="1">
      <alignment horizontal="center" vertical="center" wrapText="1"/>
    </xf>
    <xf numFmtId="0" fontId="11" fillId="4" borderId="23" xfId="0" applyNumberFormat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/>
    </xf>
    <xf numFmtId="0" fontId="7" fillId="0" borderId="0" xfId="1" applyFont="1" applyBorder="1" applyAlignment="1">
      <alignment horizontal="left"/>
    </xf>
    <xf numFmtId="0" fontId="3" fillId="2" borderId="3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3" fillId="2" borderId="9" xfId="1" applyFont="1" applyFill="1" applyBorder="1" applyAlignment="1">
      <alignment horizontal="center" vertical="center" wrapText="1"/>
    </xf>
    <xf numFmtId="0" fontId="12" fillId="6" borderId="24" xfId="0" applyFont="1" applyFill="1" applyBorder="1" applyAlignment="1">
      <alignment horizontal="center" vertical="center" wrapText="1"/>
    </xf>
    <xf numFmtId="0" fontId="12" fillId="6" borderId="22" xfId="0" applyFont="1" applyFill="1" applyBorder="1" applyAlignment="1">
      <alignment horizontal="center" vertical="center" wrapText="1"/>
    </xf>
    <xf numFmtId="0" fontId="12" fillId="6" borderId="19" xfId="0" applyFont="1" applyFill="1" applyBorder="1" applyAlignment="1">
      <alignment horizontal="center" vertical="center" wrapText="1"/>
    </xf>
    <xf numFmtId="0" fontId="12" fillId="4" borderId="17" xfId="0" applyFont="1" applyFill="1" applyBorder="1" applyAlignment="1">
      <alignment horizontal="center" vertical="center" wrapText="1"/>
    </xf>
    <xf numFmtId="0" fontId="12" fillId="4" borderId="23" xfId="0" applyFont="1" applyFill="1" applyBorder="1" applyAlignment="1">
      <alignment horizontal="center" vertical="center" wrapText="1"/>
    </xf>
    <xf numFmtId="0" fontId="12" fillId="4" borderId="20" xfId="0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textRotation="90" shrinkToFit="1"/>
    </xf>
    <xf numFmtId="0" fontId="18" fillId="0" borderId="7" xfId="0" applyFont="1" applyBorder="1" applyAlignment="1">
      <alignment horizontal="center" vertical="center" textRotation="90" shrinkToFit="1"/>
    </xf>
    <xf numFmtId="0" fontId="18" fillId="0" borderId="8" xfId="0" applyFont="1" applyBorder="1" applyAlignment="1">
      <alignment horizontal="center" vertical="center" textRotation="90" shrinkToFit="1"/>
    </xf>
    <xf numFmtId="3" fontId="16" fillId="0" borderId="6" xfId="0" applyNumberFormat="1" applyFont="1" applyBorder="1" applyAlignment="1">
      <alignment horizontal="center" vertical="center" wrapText="1"/>
    </xf>
    <xf numFmtId="3" fontId="16" fillId="0" borderId="7" xfId="0" applyNumberFormat="1" applyFont="1" applyBorder="1" applyAlignment="1">
      <alignment horizontal="center" vertical="center" wrapText="1"/>
    </xf>
    <xf numFmtId="3" fontId="16" fillId="0" borderId="8" xfId="0" applyNumberFormat="1" applyFont="1" applyBorder="1" applyAlignment="1">
      <alignment horizontal="center" vertical="center" wrapText="1"/>
    </xf>
    <xf numFmtId="3" fontId="16" fillId="0" borderId="17" xfId="0" applyNumberFormat="1" applyFont="1" applyBorder="1" applyAlignment="1">
      <alignment horizontal="center" vertical="center" wrapText="1"/>
    </xf>
    <xf numFmtId="3" fontId="16" fillId="0" borderId="15" xfId="0" applyNumberFormat="1" applyFont="1" applyBorder="1" applyAlignment="1">
      <alignment horizontal="center" vertical="center" wrapText="1"/>
    </xf>
    <xf numFmtId="3" fontId="16" fillId="0" borderId="16" xfId="0" applyNumberFormat="1" applyFont="1" applyBorder="1" applyAlignment="1">
      <alignment horizontal="center" vertical="center" wrapText="1"/>
    </xf>
    <xf numFmtId="0" fontId="12" fillId="6" borderId="17" xfId="0" applyFont="1" applyFill="1" applyBorder="1" applyAlignment="1">
      <alignment horizontal="center" vertical="center" wrapText="1"/>
    </xf>
    <xf numFmtId="0" fontId="12" fillId="6" borderId="23" xfId="0" applyFont="1" applyFill="1" applyBorder="1" applyAlignment="1">
      <alignment horizontal="center" vertical="center" wrapText="1"/>
    </xf>
    <xf numFmtId="0" fontId="12" fillId="6" borderId="20" xfId="0" applyFont="1" applyFill="1" applyBorder="1" applyAlignment="1">
      <alignment horizontal="center" vertical="center" wrapText="1"/>
    </xf>
    <xf numFmtId="3" fontId="16" fillId="0" borderId="6" xfId="0" applyNumberFormat="1" applyFont="1" applyBorder="1" applyAlignment="1">
      <alignment horizontal="center" vertical="center"/>
    </xf>
    <xf numFmtId="3" fontId="16" fillId="0" borderId="7" xfId="0" applyNumberFormat="1" applyFont="1" applyBorder="1" applyAlignment="1">
      <alignment horizontal="center" vertical="center"/>
    </xf>
    <xf numFmtId="3" fontId="16" fillId="0" borderId="8" xfId="0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0" fontId="18" fillId="0" borderId="5" xfId="0" applyFont="1" applyBorder="1" applyAlignment="1">
      <alignment horizontal="center" vertical="center" textRotation="90" shrinkToFit="1"/>
    </xf>
    <xf numFmtId="3" fontId="16" fillId="0" borderId="5" xfId="0" applyNumberFormat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wrapText="1"/>
    </xf>
    <xf numFmtId="0" fontId="5" fillId="2" borderId="3" xfId="1" applyFont="1" applyFill="1" applyBorder="1" applyAlignment="1">
      <alignment horizontal="center" textRotation="255" shrinkToFit="1"/>
    </xf>
    <xf numFmtId="0" fontId="5" fillId="2" borderId="3" xfId="1" applyFont="1" applyFill="1" applyBorder="1" applyAlignment="1">
      <alignment horizontal="center" vertical="center" wrapText="1"/>
    </xf>
    <xf numFmtId="0" fontId="19" fillId="0" borderId="2" xfId="1" applyFont="1" applyBorder="1" applyAlignment="1">
      <alignment horizontal="center"/>
    </xf>
    <xf numFmtId="0" fontId="5" fillId="2" borderId="12" xfId="1" applyFont="1" applyFill="1" applyBorder="1" applyAlignment="1">
      <alignment horizontal="center" vertical="center" textRotation="90" wrapText="1"/>
    </xf>
    <xf numFmtId="0" fontId="5" fillId="2" borderId="13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 textRotation="90" wrapText="1"/>
    </xf>
    <xf numFmtId="3" fontId="16" fillId="0" borderId="14" xfId="0" applyNumberFormat="1" applyFont="1" applyBorder="1" applyAlignment="1">
      <alignment horizontal="center" vertical="center" wrapText="1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0</xdr:row>
      <xdr:rowOff>0</xdr:rowOff>
    </xdr:from>
    <xdr:to>
      <xdr:col>9</xdr:col>
      <xdr:colOff>803892</xdr:colOff>
      <xdr:row>6</xdr:row>
      <xdr:rowOff>60960</xdr:rowOff>
    </xdr:to>
    <xdr:sp macro="" textlink="" fLocksText="0">
      <xdr:nvSpPr>
        <xdr:cNvPr id="1025" name="TextBox 1"/>
        <xdr:cNvSpPr>
          <a:spLocks noChangeArrowheads="1"/>
        </xdr:cNvSpPr>
      </xdr:nvSpPr>
      <xdr:spPr bwMode="auto">
        <a:xfrm>
          <a:off x="7620" y="0"/>
          <a:ext cx="6111240" cy="130302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ООО УК "АЛЬЯНС"</a:t>
          </a:r>
          <a:endParaRPr lang="ru-RU" sz="2400" b="1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22860</xdr:colOff>
      <xdr:row>6</xdr:row>
      <xdr:rowOff>76200</xdr:rowOff>
    </xdr:from>
    <xdr:to>
      <xdr:col>9</xdr:col>
      <xdr:colOff>765810</xdr:colOff>
      <xdr:row>12</xdr:row>
      <xdr:rowOff>106680</xdr:rowOff>
    </xdr:to>
    <xdr:sp macro="" textlink="" fLocksText="0">
      <xdr:nvSpPr>
        <xdr:cNvPr id="1026" name="TextBox 2"/>
        <xdr:cNvSpPr>
          <a:spLocks noChangeArrowheads="1"/>
        </xdr:cNvSpPr>
      </xdr:nvSpPr>
      <xdr:spPr bwMode="auto">
        <a:xfrm>
          <a:off x="22860" y="1318260"/>
          <a:ext cx="6057900" cy="117348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Информация о собранных и израсходованных денежных средствах по статьям «Ремонт жилья» и «Содержание жилья» </a:t>
          </a:r>
        </a:p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дома № </a:t>
          </a:r>
          <a:r>
            <a:rPr lang="ru-RU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113</a:t>
          </a: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по адресу: </a:t>
          </a:r>
          <a:r>
            <a:rPr lang="ru-RU" sz="1400" b="1" i="0" u="sng" strike="noStrike" baseline="0">
              <a:solidFill>
                <a:srgbClr val="000000"/>
              </a:solidFill>
              <a:latin typeface="Times New Roman"/>
              <a:cs typeface="Times New Roman"/>
            </a:rPr>
            <a:t>ул. Калинина</a:t>
          </a:r>
        </a:p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за период с 01.06.2017г. по 31.12.2017г.</a:t>
          </a:r>
        </a:p>
      </xdr:txBody>
    </xdr:sp>
    <xdr:clientData/>
  </xdr:twoCellAnchor>
  <xdr:twoCellAnchor>
    <xdr:from>
      <xdr:col>0</xdr:col>
      <xdr:colOff>45720</xdr:colOff>
      <xdr:row>12</xdr:row>
      <xdr:rowOff>30480</xdr:rowOff>
    </xdr:from>
    <xdr:to>
      <xdr:col>9</xdr:col>
      <xdr:colOff>779145</xdr:colOff>
      <xdr:row>12</xdr:row>
      <xdr:rowOff>350520</xdr:rowOff>
    </xdr:to>
    <xdr:sp macro="" textlink="" fLocksText="0">
      <xdr:nvSpPr>
        <xdr:cNvPr id="1027" name="TextBox 3"/>
        <xdr:cNvSpPr>
          <a:spLocks noChangeArrowheads="1"/>
        </xdr:cNvSpPr>
      </xdr:nvSpPr>
      <xdr:spPr bwMode="auto">
        <a:xfrm>
          <a:off x="45720" y="2415540"/>
          <a:ext cx="6057900" cy="320040"/>
        </a:xfrm>
        <a:prstGeom prst="rect">
          <a:avLst/>
        </a:prstGeom>
        <a:noFill/>
        <a:ln w="9360">
          <a:solidFill>
            <a:srgbClr val="FFFFFF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5000" rIns="90000" bIns="45000" anchor="t"/>
        <a:lstStyle/>
        <a:p>
          <a:pPr algn="ctr" rtl="0">
            <a:defRPr sz="1000"/>
          </a:pPr>
          <a:r>
            <a:rPr lang="ru-RU" sz="16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Статья «Ремонт жилья»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topLeftCell="A14" workbookViewId="0">
      <selection activeCell="N23" sqref="N23"/>
    </sheetView>
  </sheetViews>
  <sheetFormatPr defaultRowHeight="15" customHeight="1" x14ac:dyDescent="0.25"/>
  <cols>
    <col min="1" max="1" width="11" style="1" customWidth="1"/>
    <col min="2" max="2" width="10.28515625" style="2" customWidth="1"/>
    <col min="3" max="6" width="11" style="3" customWidth="1"/>
    <col min="7" max="7" width="18.5703125" style="3" customWidth="1"/>
    <col min="8" max="8" width="7" style="3" customWidth="1"/>
    <col min="9" max="9" width="8.7109375" style="3" customWidth="1"/>
    <col min="10" max="10" width="12.42578125" style="3" customWidth="1"/>
    <col min="11" max="16384" width="9.140625" style="3"/>
  </cols>
  <sheetData>
    <row r="1" spans="1:13" ht="15" customHeight="1" x14ac:dyDescent="0.25">
      <c r="A1" s="4"/>
      <c r="B1" s="5"/>
      <c r="C1" s="6"/>
      <c r="D1" s="6"/>
      <c r="E1" s="6"/>
      <c r="F1" s="6"/>
      <c r="G1" s="6"/>
      <c r="H1" s="6"/>
      <c r="I1" s="6"/>
      <c r="J1" s="6"/>
    </row>
    <row r="4" spans="1:13" ht="15" hidden="1" customHeight="1" x14ac:dyDescent="0.25"/>
    <row r="5" spans="1:13" ht="15" hidden="1" customHeight="1" x14ac:dyDescent="0.25"/>
    <row r="6" spans="1:13" ht="23.25" hidden="1" customHeight="1" x14ac:dyDescent="0.25">
      <c r="A6" s="7"/>
      <c r="B6" s="8"/>
      <c r="C6" s="9"/>
      <c r="D6" s="9"/>
      <c r="E6" s="9"/>
      <c r="F6" s="9"/>
      <c r="G6" s="9"/>
      <c r="H6" s="9"/>
      <c r="I6" s="9"/>
      <c r="J6" s="9"/>
    </row>
    <row r="7" spans="1:13" ht="15" hidden="1" customHeight="1" x14ac:dyDescent="0.25"/>
    <row r="8" spans="1:13" ht="15" customHeight="1" x14ac:dyDescent="0.25">
      <c r="A8" s="10"/>
      <c r="B8" s="11"/>
      <c r="C8" s="12"/>
      <c r="D8" s="12"/>
      <c r="E8" s="12"/>
      <c r="F8" s="12"/>
      <c r="G8" s="12"/>
      <c r="H8" s="12"/>
      <c r="I8" s="12"/>
      <c r="J8" s="12"/>
    </row>
    <row r="9" spans="1:13" ht="15" customHeight="1" x14ac:dyDescent="0.25">
      <c r="A9" s="10"/>
      <c r="B9" s="11"/>
      <c r="C9" s="12"/>
      <c r="D9" s="12"/>
      <c r="E9" s="12"/>
      <c r="F9" s="12"/>
      <c r="G9" s="12"/>
      <c r="H9" s="12"/>
      <c r="I9" s="12"/>
      <c r="J9" s="12"/>
    </row>
    <row r="13" spans="1:13" ht="36" customHeight="1" x14ac:dyDescent="0.25"/>
    <row r="14" spans="1:13" ht="15" customHeight="1" x14ac:dyDescent="0.25">
      <c r="A14" s="76" t="s">
        <v>0</v>
      </c>
      <c r="B14" s="78" t="s">
        <v>1</v>
      </c>
      <c r="C14" s="78" t="s">
        <v>2</v>
      </c>
      <c r="D14" s="79" t="s">
        <v>31</v>
      </c>
      <c r="E14" s="58"/>
      <c r="F14" s="78" t="s">
        <v>3</v>
      </c>
      <c r="G14" s="76" t="s">
        <v>4</v>
      </c>
      <c r="H14" s="76"/>
      <c r="I14" s="76"/>
      <c r="J14" s="76"/>
      <c r="K14" s="14"/>
      <c r="M14" s="1"/>
    </row>
    <row r="15" spans="1:13" s="1" customFormat="1" ht="45.75" customHeight="1" x14ac:dyDescent="0.2">
      <c r="A15" s="76"/>
      <c r="B15" s="78"/>
      <c r="C15" s="78"/>
      <c r="D15" s="80"/>
      <c r="E15" s="59" t="s">
        <v>41</v>
      </c>
      <c r="F15" s="78"/>
      <c r="G15" s="13" t="s">
        <v>5</v>
      </c>
      <c r="H15" s="31" t="s">
        <v>48</v>
      </c>
      <c r="I15" s="31" t="s">
        <v>49</v>
      </c>
      <c r="J15" s="13" t="s">
        <v>6</v>
      </c>
      <c r="K15" s="15"/>
      <c r="L15" s="15"/>
    </row>
    <row r="16" spans="1:13" s="1" customFormat="1" ht="28.5" customHeight="1" x14ac:dyDescent="0.2">
      <c r="A16" s="35" t="s">
        <v>22</v>
      </c>
      <c r="B16" s="43"/>
      <c r="C16" s="43">
        <v>0</v>
      </c>
      <c r="D16" s="43"/>
      <c r="E16" s="43"/>
      <c r="F16" s="43">
        <v>0</v>
      </c>
      <c r="G16" s="43"/>
      <c r="H16" s="43"/>
      <c r="I16" s="43"/>
      <c r="J16" s="43"/>
      <c r="K16" s="15"/>
      <c r="L16" s="15"/>
    </row>
    <row r="17" spans="1:10" ht="31.15" customHeight="1" x14ac:dyDescent="0.25">
      <c r="A17" s="16" t="s">
        <v>19</v>
      </c>
      <c r="B17" s="42">
        <v>11389.14</v>
      </c>
      <c r="C17" s="42">
        <v>1243.8900000000001</v>
      </c>
      <c r="D17" s="45">
        <v>1066.74</v>
      </c>
      <c r="E17" s="45"/>
      <c r="F17" s="42">
        <f>B17-C17</f>
        <v>10145.25</v>
      </c>
      <c r="G17" s="44"/>
      <c r="H17" s="44"/>
      <c r="I17" s="44"/>
      <c r="J17" s="42"/>
    </row>
    <row r="18" spans="1:10" ht="30.6" customHeight="1" x14ac:dyDescent="0.25">
      <c r="A18" s="16" t="s">
        <v>20</v>
      </c>
      <c r="B18" s="42">
        <v>11389.14</v>
      </c>
      <c r="C18" s="42">
        <v>10105.459999999999</v>
      </c>
      <c r="D18" s="45">
        <v>1066.74</v>
      </c>
      <c r="E18" s="45">
        <v>910.34</v>
      </c>
      <c r="F18" s="42">
        <f t="shared" ref="F18:F19" si="0">(B18-C18)+F17</f>
        <v>11428.93</v>
      </c>
      <c r="G18" s="44"/>
      <c r="H18" s="44"/>
      <c r="I18" s="44"/>
      <c r="J18" s="42"/>
    </row>
    <row r="19" spans="1:10" ht="33.6" customHeight="1" x14ac:dyDescent="0.25">
      <c r="A19" s="16" t="s">
        <v>21</v>
      </c>
      <c r="B19" s="42">
        <v>9517.14</v>
      </c>
      <c r="C19" s="42">
        <v>12529.58</v>
      </c>
      <c r="D19" s="45">
        <v>1065</v>
      </c>
      <c r="E19" s="45">
        <v>910.34</v>
      </c>
      <c r="F19" s="42">
        <f t="shared" si="0"/>
        <v>8416.49</v>
      </c>
      <c r="G19" s="44"/>
      <c r="H19" s="44"/>
      <c r="I19" s="44"/>
      <c r="J19" s="42"/>
    </row>
    <row r="20" spans="1:10" ht="33.6" customHeight="1" x14ac:dyDescent="0.25">
      <c r="A20" s="52" t="s">
        <v>32</v>
      </c>
      <c r="B20" s="45">
        <v>11389.14</v>
      </c>
      <c r="C20" s="45">
        <v>7258.3</v>
      </c>
      <c r="D20" s="45">
        <v>1065</v>
      </c>
      <c r="E20" s="45">
        <v>910.34</v>
      </c>
      <c r="F20" s="45">
        <f>(B20-C20)+F19</f>
        <v>12547.329999999998</v>
      </c>
      <c r="G20" s="44"/>
      <c r="H20" s="44"/>
      <c r="I20" s="44"/>
      <c r="J20" s="45"/>
    </row>
    <row r="21" spans="1:10" ht="33.6" customHeight="1" x14ac:dyDescent="0.25">
      <c r="A21" s="52" t="s">
        <v>33</v>
      </c>
      <c r="B21" s="45">
        <v>11389.14</v>
      </c>
      <c r="C21" s="45">
        <v>13994.9</v>
      </c>
      <c r="D21" s="45">
        <v>1066.74</v>
      </c>
      <c r="E21" s="45">
        <v>910.34</v>
      </c>
      <c r="F21" s="45">
        <f>(B21-C21)+F20</f>
        <v>9941.5699999999979</v>
      </c>
      <c r="G21" s="44"/>
      <c r="H21" s="44"/>
      <c r="I21" s="44"/>
      <c r="J21" s="45"/>
    </row>
    <row r="22" spans="1:10" ht="33.6" customHeight="1" x14ac:dyDescent="0.25">
      <c r="A22" s="52" t="s">
        <v>36</v>
      </c>
      <c r="B22" s="45">
        <v>10908.14</v>
      </c>
      <c r="C22" s="45">
        <v>9583.66</v>
      </c>
      <c r="D22" s="45">
        <v>1067</v>
      </c>
      <c r="E22" s="45">
        <v>910.34</v>
      </c>
      <c r="F22" s="45">
        <f>F21+B22-C22</f>
        <v>11266.05</v>
      </c>
      <c r="G22" s="44"/>
      <c r="H22" s="44"/>
      <c r="I22" s="44"/>
      <c r="J22" s="45"/>
    </row>
    <row r="23" spans="1:10" ht="33.6" customHeight="1" x14ac:dyDescent="0.25">
      <c r="A23" s="52" t="s">
        <v>42</v>
      </c>
      <c r="B23" s="45">
        <v>11389.14</v>
      </c>
      <c r="C23" s="45">
        <v>9042.17</v>
      </c>
      <c r="D23" s="45">
        <v>1067</v>
      </c>
      <c r="E23" s="45"/>
      <c r="F23" s="45">
        <f>F22+B23-C23</f>
        <v>13613.019999999999</v>
      </c>
      <c r="G23" s="44"/>
      <c r="H23" s="44"/>
      <c r="I23" s="44"/>
      <c r="J23" s="45"/>
    </row>
    <row r="24" spans="1:10" ht="15.75" x14ac:dyDescent="0.25">
      <c r="A24" s="17">
        <v>0</v>
      </c>
      <c r="B24" s="18">
        <f>SUM(B17:B23)</f>
        <v>77370.98</v>
      </c>
      <c r="C24" s="18">
        <f>SUM(C16:C23)</f>
        <v>63757.959999999992</v>
      </c>
      <c r="D24" s="18">
        <f>SUM(D17:D23)</f>
        <v>7464.2199999999993</v>
      </c>
      <c r="E24" s="18">
        <f>SUM(E17:E23)</f>
        <v>4551.7</v>
      </c>
      <c r="F24" s="18">
        <f>B24-C24</f>
        <v>13613.020000000004</v>
      </c>
      <c r="G24" s="19"/>
      <c r="H24" s="19"/>
      <c r="I24" s="19"/>
      <c r="J24" s="18">
        <f>SUM(J17:J19)</f>
        <v>0</v>
      </c>
    </row>
    <row r="25" spans="1:10" x14ac:dyDescent="0.25">
      <c r="A25" s="15"/>
      <c r="B25" s="15"/>
      <c r="C25" s="15"/>
      <c r="D25" s="15"/>
      <c r="E25" s="15"/>
      <c r="F25" s="15"/>
      <c r="G25" s="15"/>
      <c r="H25" s="15"/>
      <c r="I25" s="15"/>
      <c r="J25" s="15"/>
    </row>
    <row r="26" spans="1:10" ht="24" customHeight="1" x14ac:dyDescent="0.3">
      <c r="A26" s="77" t="s">
        <v>7</v>
      </c>
      <c r="B26" s="77"/>
      <c r="C26" s="77"/>
      <c r="D26" s="77"/>
      <c r="E26" s="77"/>
      <c r="F26" s="77"/>
      <c r="G26" s="77"/>
      <c r="H26" s="61"/>
      <c r="I26" s="61"/>
      <c r="J26" s="57">
        <f>C24+D24+E23</f>
        <v>71222.179999999993</v>
      </c>
    </row>
    <row r="27" spans="1:10" ht="18.75" customHeight="1" x14ac:dyDescent="0.3">
      <c r="A27" s="77" t="s">
        <v>8</v>
      </c>
      <c r="B27" s="77"/>
      <c r="C27" s="77"/>
      <c r="D27" s="77"/>
      <c r="E27" s="77"/>
      <c r="F27" s="77"/>
      <c r="G27" s="77"/>
      <c r="H27" s="61"/>
      <c r="I27" s="61"/>
      <c r="J27" s="40">
        <f>F24</f>
        <v>13613.020000000004</v>
      </c>
    </row>
    <row r="28" spans="1:10" ht="15" customHeight="1" x14ac:dyDescent="0.25">
      <c r="A28" s="15"/>
      <c r="B28" s="15"/>
      <c r="C28" s="15"/>
      <c r="D28" s="15"/>
      <c r="E28" s="15"/>
      <c r="F28" s="15"/>
      <c r="G28" s="15"/>
      <c r="H28" s="15"/>
      <c r="I28" s="15"/>
      <c r="J28" s="15"/>
    </row>
    <row r="32" spans="1:10" ht="16.5" customHeight="1" x14ac:dyDescent="0.25"/>
    <row r="33" spans="1:10" ht="15" customHeight="1" x14ac:dyDescent="0.3">
      <c r="A33" s="21"/>
      <c r="B33" s="21"/>
      <c r="C33" s="21"/>
      <c r="D33" s="21"/>
      <c r="E33" s="21"/>
      <c r="F33" s="21"/>
      <c r="G33" s="21"/>
      <c r="H33" s="21"/>
      <c r="I33" s="21"/>
      <c r="J33" s="15"/>
    </row>
    <row r="34" spans="1:10" ht="15" customHeight="1" x14ac:dyDescent="0.3">
      <c r="A34" s="21"/>
      <c r="B34" s="21"/>
      <c r="C34" s="21"/>
      <c r="D34" s="21"/>
      <c r="E34" s="21"/>
      <c r="F34" s="21"/>
      <c r="G34" s="21"/>
      <c r="H34" s="21"/>
      <c r="I34" s="21"/>
      <c r="J34" s="22"/>
    </row>
    <row r="35" spans="1:10" ht="15" customHeight="1" x14ac:dyDescent="0.25">
      <c r="A35" s="3"/>
      <c r="B35" s="3"/>
    </row>
    <row r="36" spans="1:10" ht="18.75" customHeight="1" x14ac:dyDescent="0.25">
      <c r="A36" s="3"/>
      <c r="B36" s="3"/>
    </row>
    <row r="37" spans="1:10" ht="18.75" customHeight="1" x14ac:dyDescent="0.25"/>
    <row r="38" spans="1:10" ht="15" customHeight="1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</row>
    <row r="39" spans="1:10" ht="15" customHeight="1" x14ac:dyDescent="0.3">
      <c r="A39" s="23"/>
      <c r="B39" s="23"/>
      <c r="C39" s="23"/>
      <c r="D39" s="23"/>
      <c r="E39" s="23"/>
      <c r="F39" s="23"/>
      <c r="G39" s="23"/>
      <c r="H39" s="23"/>
      <c r="I39" s="23"/>
      <c r="J39" s="24"/>
    </row>
    <row r="40" spans="1:10" ht="18.75" customHeight="1" x14ac:dyDescent="0.25"/>
    <row r="41" spans="1:10" ht="18.75" customHeight="1" x14ac:dyDescent="0.25"/>
    <row r="42" spans="1:10" ht="18.75" customHeight="1" x14ac:dyDescent="0.25">
      <c r="A42" s="23"/>
      <c r="B42" s="25"/>
      <c r="C42" s="25"/>
      <c r="D42" s="25"/>
      <c r="E42" s="25"/>
      <c r="F42" s="25"/>
      <c r="G42" s="25"/>
      <c r="H42" s="25"/>
      <c r="I42" s="25"/>
    </row>
    <row r="43" spans="1:10" ht="18.75" customHeight="1" x14ac:dyDescent="0.25">
      <c r="A43" s="23"/>
      <c r="B43" s="23"/>
      <c r="C43" s="23"/>
      <c r="D43" s="23"/>
      <c r="E43" s="23"/>
      <c r="F43" s="23"/>
      <c r="G43" s="23"/>
      <c r="H43" s="23"/>
      <c r="I43" s="23"/>
      <c r="J43" s="23"/>
    </row>
    <row r="44" spans="1:10" ht="15" customHeight="1" x14ac:dyDescent="0.3">
      <c r="A44" s="20"/>
    </row>
    <row r="45" spans="1:10" ht="15" customHeight="1" x14ac:dyDescent="0.25">
      <c r="A45" s="23"/>
      <c r="B45" s="25"/>
      <c r="C45" s="25"/>
      <c r="D45" s="25"/>
      <c r="E45" s="25"/>
      <c r="F45" s="25"/>
      <c r="G45" s="25"/>
      <c r="H45" s="25"/>
      <c r="I45" s="25"/>
      <c r="J45" s="25"/>
    </row>
  </sheetData>
  <sheetProtection selectLockedCells="1" selectUnlockedCells="1"/>
  <mergeCells count="8">
    <mergeCell ref="G14:J14"/>
    <mergeCell ref="A26:G26"/>
    <mergeCell ref="A27:G27"/>
    <mergeCell ref="A14:A15"/>
    <mergeCell ref="B14:B15"/>
    <mergeCell ref="C14:C15"/>
    <mergeCell ref="F14:F15"/>
    <mergeCell ref="D14:D15"/>
  </mergeCells>
  <phoneticPr fontId="13" type="noConversion"/>
  <pageMargins left="0.90555555555555556" right="0.31527777777777777" top="0.35416666666666669" bottom="0.35416666666666669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abSelected="1" topLeftCell="A25" workbookViewId="0">
      <selection activeCell="H28" sqref="H28:I28"/>
    </sheetView>
  </sheetViews>
  <sheetFormatPr defaultColWidth="8.7109375" defaultRowHeight="15" customHeight="1" x14ac:dyDescent="0.25"/>
  <cols>
    <col min="1" max="1" width="4.5703125" style="26" customWidth="1"/>
    <col min="2" max="6" width="8.7109375" style="27" customWidth="1"/>
    <col min="7" max="7" width="40" style="27" customWidth="1"/>
    <col min="8" max="8" width="7.42578125" style="27" customWidth="1"/>
    <col min="9" max="9" width="8" style="27" customWidth="1"/>
    <col min="10" max="10" width="9.5703125" style="27" customWidth="1"/>
    <col min="11" max="16384" width="8.7109375" style="27"/>
  </cols>
  <sheetData>
    <row r="1" spans="1:11" ht="15" customHeight="1" x14ac:dyDescent="0.25">
      <c r="A1" s="105" t="s">
        <v>9</v>
      </c>
      <c r="B1" s="105"/>
      <c r="C1" s="105"/>
      <c r="D1" s="105"/>
      <c r="E1" s="105"/>
      <c r="F1" s="105"/>
      <c r="G1" s="105"/>
      <c r="H1" s="105"/>
      <c r="I1" s="105"/>
      <c r="J1" s="105"/>
    </row>
    <row r="2" spans="1:11" ht="15" customHeight="1" x14ac:dyDescent="0.25">
      <c r="A2" s="106" t="s">
        <v>44</v>
      </c>
      <c r="B2" s="106"/>
      <c r="C2" s="106"/>
      <c r="D2" s="106"/>
      <c r="E2" s="106"/>
      <c r="F2" s="106"/>
      <c r="G2" s="106"/>
      <c r="H2" s="106"/>
      <c r="I2" s="106"/>
      <c r="J2" s="106"/>
    </row>
    <row r="3" spans="1:11" ht="38.25" customHeight="1" x14ac:dyDescent="0.35">
      <c r="A3" s="28"/>
      <c r="B3" s="109" t="s">
        <v>30</v>
      </c>
      <c r="C3" s="109"/>
      <c r="D3" s="109"/>
      <c r="E3" s="109"/>
      <c r="F3" s="109"/>
      <c r="G3" s="109"/>
      <c r="H3" s="109"/>
      <c r="I3" s="109"/>
      <c r="J3" s="109"/>
      <c r="K3" s="29"/>
    </row>
    <row r="4" spans="1:11" ht="20.25" customHeight="1" x14ac:dyDescent="0.25">
      <c r="A4" s="107" t="s">
        <v>0</v>
      </c>
      <c r="B4" s="108" t="s">
        <v>10</v>
      </c>
      <c r="C4" s="108" t="s">
        <v>2</v>
      </c>
      <c r="D4" s="108" t="s">
        <v>11</v>
      </c>
      <c r="E4" s="110" t="s">
        <v>31</v>
      </c>
      <c r="F4" s="60"/>
      <c r="G4" s="76" t="s">
        <v>4</v>
      </c>
      <c r="H4" s="76"/>
      <c r="I4" s="76"/>
      <c r="J4" s="76"/>
    </row>
    <row r="5" spans="1:11" ht="50.25" customHeight="1" x14ac:dyDescent="0.25">
      <c r="A5" s="107"/>
      <c r="B5" s="108"/>
      <c r="C5" s="108"/>
      <c r="D5" s="108"/>
      <c r="E5" s="111"/>
      <c r="F5" s="111" t="s">
        <v>40</v>
      </c>
      <c r="G5" s="30" t="s">
        <v>5</v>
      </c>
      <c r="H5" s="31" t="s">
        <v>48</v>
      </c>
      <c r="I5" s="31" t="s">
        <v>49</v>
      </c>
      <c r="J5" s="31" t="s">
        <v>6</v>
      </c>
    </row>
    <row r="6" spans="1:11" s="38" customFormat="1" ht="54" customHeight="1" x14ac:dyDescent="0.25">
      <c r="A6" s="39" t="s">
        <v>22</v>
      </c>
      <c r="B6" s="36"/>
      <c r="C6" s="36">
        <v>0</v>
      </c>
      <c r="D6" s="36">
        <v>0</v>
      </c>
      <c r="E6" s="112"/>
      <c r="F6" s="111"/>
      <c r="G6" s="36"/>
      <c r="H6" s="68"/>
      <c r="I6" s="68"/>
      <c r="J6" s="37"/>
    </row>
    <row r="7" spans="1:11" ht="37.15" customHeight="1" x14ac:dyDescent="0.25">
      <c r="A7" s="103" t="s">
        <v>19</v>
      </c>
      <c r="B7" s="90">
        <v>13369</v>
      </c>
      <c r="C7" s="104">
        <v>3538.87</v>
      </c>
      <c r="D7" s="104">
        <f>B7-C7</f>
        <v>9830.130000000001</v>
      </c>
      <c r="E7" s="113">
        <v>1252.26</v>
      </c>
      <c r="F7" s="90"/>
      <c r="G7" s="53" t="s">
        <v>23</v>
      </c>
      <c r="H7" s="73" t="s">
        <v>50</v>
      </c>
      <c r="I7" s="73">
        <v>1</v>
      </c>
      <c r="J7" s="64">
        <f>2475.9*2.5</f>
        <v>6189.75</v>
      </c>
    </row>
    <row r="8" spans="1:11" ht="39" customHeight="1" x14ac:dyDescent="0.25">
      <c r="A8" s="103"/>
      <c r="B8" s="91"/>
      <c r="C8" s="104"/>
      <c r="D8" s="104"/>
      <c r="E8" s="94"/>
      <c r="F8" s="91"/>
      <c r="G8" s="54" t="s">
        <v>18</v>
      </c>
      <c r="H8" s="72" t="s">
        <v>50</v>
      </c>
      <c r="I8" s="72">
        <v>1</v>
      </c>
      <c r="J8" s="65">
        <f>7802.18*3.4%</f>
        <v>265.27412000000004</v>
      </c>
    </row>
    <row r="9" spans="1:11" ht="16.899999999999999" customHeight="1" x14ac:dyDescent="0.25">
      <c r="A9" s="103"/>
      <c r="B9" s="92"/>
      <c r="C9" s="104"/>
      <c r="D9" s="104"/>
      <c r="E9" s="95"/>
      <c r="F9" s="92"/>
      <c r="G9" s="96" t="s">
        <v>12</v>
      </c>
      <c r="H9" s="97"/>
      <c r="I9" s="98"/>
      <c r="J9" s="70">
        <f>SUM(J7:J8)</f>
        <v>6455.02412</v>
      </c>
    </row>
    <row r="10" spans="1:11" ht="29.45" customHeight="1" x14ac:dyDescent="0.25">
      <c r="A10" s="87" t="s">
        <v>20</v>
      </c>
      <c r="B10" s="99">
        <v>13369.86</v>
      </c>
      <c r="C10" s="90">
        <v>11872.91</v>
      </c>
      <c r="D10" s="90">
        <f>(B10-C10)+D7</f>
        <v>11327.080000000002</v>
      </c>
      <c r="E10" s="93">
        <v>1252.26</v>
      </c>
      <c r="F10" s="90">
        <v>1068.6600000000001</v>
      </c>
      <c r="G10" s="53" t="s">
        <v>24</v>
      </c>
      <c r="H10" s="73" t="s">
        <v>50</v>
      </c>
      <c r="I10" s="73">
        <v>1</v>
      </c>
      <c r="J10" s="64">
        <f>2475.9*2.5</f>
        <v>6189.75</v>
      </c>
    </row>
    <row r="11" spans="1:11" ht="39" customHeight="1" x14ac:dyDescent="0.25">
      <c r="A11" s="88"/>
      <c r="B11" s="100"/>
      <c r="C11" s="91"/>
      <c r="D11" s="91"/>
      <c r="E11" s="94"/>
      <c r="F11" s="91"/>
      <c r="G11" s="54" t="s">
        <v>18</v>
      </c>
      <c r="H11" s="72" t="s">
        <v>50</v>
      </c>
      <c r="I11" s="72">
        <v>1</v>
      </c>
      <c r="J11" s="65">
        <f>44318.38*3.4%</f>
        <v>1506.82492</v>
      </c>
    </row>
    <row r="12" spans="1:11" ht="21.75" customHeight="1" x14ac:dyDescent="0.25">
      <c r="A12" s="88"/>
      <c r="B12" s="100"/>
      <c r="C12" s="91"/>
      <c r="D12" s="91"/>
      <c r="E12" s="94"/>
      <c r="F12" s="91"/>
      <c r="G12" s="54" t="s">
        <v>25</v>
      </c>
      <c r="H12" s="72" t="s">
        <v>52</v>
      </c>
      <c r="I12" s="72">
        <v>22.89</v>
      </c>
      <c r="J12" s="65">
        <v>5021</v>
      </c>
    </row>
    <row r="13" spans="1:11" ht="15" customHeight="1" x14ac:dyDescent="0.25">
      <c r="A13" s="88"/>
      <c r="B13" s="101"/>
      <c r="C13" s="91"/>
      <c r="D13" s="91"/>
      <c r="E13" s="94"/>
      <c r="F13" s="92"/>
      <c r="G13" s="96" t="s">
        <v>12</v>
      </c>
      <c r="H13" s="97"/>
      <c r="I13" s="98"/>
      <c r="J13" s="70">
        <f>J10+J11+J12</f>
        <v>12717.574919999999</v>
      </c>
    </row>
    <row r="14" spans="1:11" ht="38.450000000000003" customHeight="1" x14ac:dyDescent="0.25">
      <c r="A14" s="87" t="s">
        <v>21</v>
      </c>
      <c r="B14" s="90">
        <v>13369.86</v>
      </c>
      <c r="C14" s="90">
        <v>15002.97</v>
      </c>
      <c r="D14" s="90">
        <f>(B14-C14)+D10</f>
        <v>9693.970000000003</v>
      </c>
      <c r="E14" s="93">
        <v>1252.26</v>
      </c>
      <c r="F14" s="90">
        <v>1068.6600000000001</v>
      </c>
      <c r="G14" s="53" t="s">
        <v>26</v>
      </c>
      <c r="H14" s="73" t="s">
        <v>50</v>
      </c>
      <c r="I14" s="73">
        <v>1</v>
      </c>
      <c r="J14" s="64">
        <f>2475.9*2.5</f>
        <v>6189.75</v>
      </c>
    </row>
    <row r="15" spans="1:11" ht="38.450000000000003" customHeight="1" x14ac:dyDescent="0.25">
      <c r="A15" s="88"/>
      <c r="B15" s="91"/>
      <c r="C15" s="91"/>
      <c r="D15" s="91"/>
      <c r="E15" s="94"/>
      <c r="F15" s="91"/>
      <c r="G15" s="54" t="s">
        <v>18</v>
      </c>
      <c r="H15" s="72" t="s">
        <v>50</v>
      </c>
      <c r="I15" s="72">
        <v>1</v>
      </c>
      <c r="J15" s="65">
        <f>55902.3*3.4%</f>
        <v>1900.6782000000003</v>
      </c>
    </row>
    <row r="16" spans="1:11" ht="21.75" customHeight="1" x14ac:dyDescent="0.25">
      <c r="A16" s="88"/>
      <c r="B16" s="91"/>
      <c r="C16" s="91"/>
      <c r="D16" s="91"/>
      <c r="E16" s="94"/>
      <c r="F16" s="91"/>
      <c r="G16" s="55" t="s">
        <v>27</v>
      </c>
      <c r="H16" s="74" t="s">
        <v>51</v>
      </c>
      <c r="I16" s="74">
        <v>1</v>
      </c>
      <c r="J16" s="66">
        <v>1482</v>
      </c>
    </row>
    <row r="17" spans="1:10" ht="15" customHeight="1" x14ac:dyDescent="0.25">
      <c r="A17" s="88"/>
      <c r="B17" s="91"/>
      <c r="C17" s="91"/>
      <c r="D17" s="91"/>
      <c r="E17" s="95"/>
      <c r="F17" s="92"/>
      <c r="G17" s="96" t="s">
        <v>12</v>
      </c>
      <c r="H17" s="97"/>
      <c r="I17" s="98"/>
      <c r="J17" s="71">
        <f>J14+J15+J16</f>
        <v>9572.4282000000003</v>
      </c>
    </row>
    <row r="18" spans="1:10" ht="29.25" customHeight="1" x14ac:dyDescent="0.25">
      <c r="A18" s="103" t="s">
        <v>28</v>
      </c>
      <c r="B18" s="104">
        <v>13369.86</v>
      </c>
      <c r="C18" s="104">
        <v>8520.6200000000008</v>
      </c>
      <c r="D18" s="104">
        <f>D14+B18-C18</f>
        <v>14543.210000000001</v>
      </c>
      <c r="E18" s="93">
        <v>1252.26</v>
      </c>
      <c r="F18" s="90">
        <v>1068.6600000000001</v>
      </c>
      <c r="G18" s="53" t="s">
        <v>26</v>
      </c>
      <c r="H18" s="73" t="s">
        <v>50</v>
      </c>
      <c r="I18" s="73">
        <v>1</v>
      </c>
      <c r="J18" s="64">
        <f>2475.9*2.5</f>
        <v>6189.75</v>
      </c>
    </row>
    <row r="19" spans="1:10" ht="39" customHeight="1" x14ac:dyDescent="0.25">
      <c r="A19" s="103"/>
      <c r="B19" s="104"/>
      <c r="C19" s="104"/>
      <c r="D19" s="104"/>
      <c r="E19" s="94"/>
      <c r="F19" s="91"/>
      <c r="G19" s="54" t="s">
        <v>18</v>
      </c>
      <c r="H19" s="72" t="s">
        <v>50</v>
      </c>
      <c r="I19" s="72">
        <v>1</v>
      </c>
      <c r="J19" s="65">
        <f>31954.75*3.4%</f>
        <v>1086.4615000000001</v>
      </c>
    </row>
    <row r="20" spans="1:10" ht="18" customHeight="1" x14ac:dyDescent="0.25">
      <c r="A20" s="103"/>
      <c r="B20" s="104"/>
      <c r="C20" s="104"/>
      <c r="D20" s="104"/>
      <c r="E20" s="94"/>
      <c r="F20" s="91"/>
      <c r="G20" s="75" t="s">
        <v>29</v>
      </c>
      <c r="H20" s="74" t="s">
        <v>53</v>
      </c>
      <c r="I20" s="74">
        <v>2</v>
      </c>
      <c r="J20" s="66">
        <v>916</v>
      </c>
    </row>
    <row r="21" spans="1:10" ht="17.25" customHeight="1" x14ac:dyDescent="0.25">
      <c r="A21" s="103"/>
      <c r="B21" s="104"/>
      <c r="C21" s="104"/>
      <c r="D21" s="104"/>
      <c r="E21" s="95"/>
      <c r="F21" s="92"/>
      <c r="G21" s="84" t="s">
        <v>12</v>
      </c>
      <c r="H21" s="85"/>
      <c r="I21" s="86"/>
      <c r="J21" s="70">
        <f>SUM(J18:J20)</f>
        <v>8192.2115000000013</v>
      </c>
    </row>
    <row r="22" spans="1:10" ht="32.25" customHeight="1" x14ac:dyDescent="0.25">
      <c r="A22" s="87" t="s">
        <v>34</v>
      </c>
      <c r="B22" s="90">
        <v>13369.86</v>
      </c>
      <c r="C22" s="90">
        <v>16656.349999999999</v>
      </c>
      <c r="D22" s="90">
        <f>D18+B22-C22</f>
        <v>11256.720000000001</v>
      </c>
      <c r="E22" s="93">
        <v>1252.26</v>
      </c>
      <c r="F22" s="90">
        <v>1068.6600000000001</v>
      </c>
      <c r="G22" s="53" t="s">
        <v>26</v>
      </c>
      <c r="H22" s="73" t="s">
        <v>50</v>
      </c>
      <c r="I22" s="73">
        <v>1</v>
      </c>
      <c r="J22" s="67">
        <f>2475.9*2.5</f>
        <v>6189.75</v>
      </c>
    </row>
    <row r="23" spans="1:10" ht="42" customHeight="1" x14ac:dyDescent="0.25">
      <c r="A23" s="88"/>
      <c r="B23" s="91"/>
      <c r="C23" s="91"/>
      <c r="D23" s="91"/>
      <c r="E23" s="94"/>
      <c r="F23" s="91"/>
      <c r="G23" s="54" t="s">
        <v>18</v>
      </c>
      <c r="H23" s="72" t="s">
        <v>50</v>
      </c>
      <c r="I23" s="72">
        <v>1</v>
      </c>
      <c r="J23" s="67">
        <f>76010.53*3.4%</f>
        <v>2584.3580200000001</v>
      </c>
    </row>
    <row r="24" spans="1:10" ht="17.25" customHeight="1" x14ac:dyDescent="0.25">
      <c r="A24" s="88"/>
      <c r="B24" s="91"/>
      <c r="C24" s="91"/>
      <c r="D24" s="91"/>
      <c r="E24" s="94"/>
      <c r="F24" s="91"/>
      <c r="G24" s="55" t="s">
        <v>35</v>
      </c>
      <c r="H24" s="74" t="s">
        <v>51</v>
      </c>
      <c r="I24" s="74">
        <v>1</v>
      </c>
      <c r="J24" s="67">
        <v>542</v>
      </c>
    </row>
    <row r="25" spans="1:10" ht="17.25" customHeight="1" x14ac:dyDescent="0.25">
      <c r="A25" s="89"/>
      <c r="B25" s="92"/>
      <c r="C25" s="92"/>
      <c r="D25" s="92"/>
      <c r="E25" s="95"/>
      <c r="F25" s="92"/>
      <c r="G25" s="96" t="s">
        <v>12</v>
      </c>
      <c r="H25" s="97"/>
      <c r="I25" s="98"/>
      <c r="J25" s="70">
        <f>J22+J23+J24</f>
        <v>9316.1080199999997</v>
      </c>
    </row>
    <row r="26" spans="1:10" ht="42" customHeight="1" x14ac:dyDescent="0.25">
      <c r="A26" s="87" t="s">
        <v>37</v>
      </c>
      <c r="B26" s="90">
        <v>12885.86</v>
      </c>
      <c r="C26" s="90">
        <v>10348.530000000001</v>
      </c>
      <c r="D26" s="90">
        <f>D22+B26-C26</f>
        <v>13794.050000000001</v>
      </c>
      <c r="E26" s="93">
        <v>1252.26</v>
      </c>
      <c r="F26" s="90">
        <v>1068.6600000000001</v>
      </c>
      <c r="G26" s="53" t="s">
        <v>26</v>
      </c>
      <c r="H26" s="73" t="s">
        <v>50</v>
      </c>
      <c r="I26" s="73">
        <v>1</v>
      </c>
      <c r="J26" s="67">
        <f>2475.9*2.5</f>
        <v>6189.75</v>
      </c>
    </row>
    <row r="27" spans="1:10" ht="42.75" customHeight="1" x14ac:dyDescent="0.25">
      <c r="A27" s="88"/>
      <c r="B27" s="91"/>
      <c r="C27" s="91"/>
      <c r="D27" s="91"/>
      <c r="E27" s="94"/>
      <c r="F27" s="91"/>
      <c r="G27" s="54" t="s">
        <v>18</v>
      </c>
      <c r="H27" s="72" t="s">
        <v>50</v>
      </c>
      <c r="I27" s="72">
        <v>1</v>
      </c>
      <c r="J27" s="67">
        <f>123939.04*3.4%</f>
        <v>4213.9273599999997</v>
      </c>
    </row>
    <row r="28" spans="1:10" ht="17.25" customHeight="1" x14ac:dyDescent="0.25">
      <c r="A28" s="88"/>
      <c r="B28" s="91"/>
      <c r="C28" s="91"/>
      <c r="D28" s="91"/>
      <c r="E28" s="94"/>
      <c r="F28" s="91"/>
      <c r="G28" s="55" t="s">
        <v>38</v>
      </c>
      <c r="H28" s="74" t="s">
        <v>51</v>
      </c>
      <c r="I28" s="74">
        <v>2</v>
      </c>
      <c r="J28" s="67">
        <v>1340</v>
      </c>
    </row>
    <row r="29" spans="1:10" ht="17.25" customHeight="1" x14ac:dyDescent="0.25">
      <c r="A29" s="88"/>
      <c r="B29" s="91"/>
      <c r="C29" s="91"/>
      <c r="D29" s="91"/>
      <c r="E29" s="94"/>
      <c r="F29" s="91"/>
      <c r="G29" s="55" t="s">
        <v>39</v>
      </c>
      <c r="H29" s="74" t="s">
        <v>52</v>
      </c>
      <c r="I29" s="74">
        <v>3457</v>
      </c>
      <c r="J29" s="67">
        <v>919</v>
      </c>
    </row>
    <row r="30" spans="1:10" ht="17.25" customHeight="1" x14ac:dyDescent="0.25">
      <c r="A30" s="89"/>
      <c r="B30" s="92"/>
      <c r="C30" s="92"/>
      <c r="D30" s="92"/>
      <c r="E30" s="95"/>
      <c r="F30" s="92"/>
      <c r="G30" s="96" t="s">
        <v>12</v>
      </c>
      <c r="H30" s="97"/>
      <c r="I30" s="98"/>
      <c r="J30" s="70">
        <f>SUM(J26:J29)</f>
        <v>12662.67736</v>
      </c>
    </row>
    <row r="31" spans="1:10" ht="39" customHeight="1" x14ac:dyDescent="0.25">
      <c r="A31" s="87" t="s">
        <v>43</v>
      </c>
      <c r="B31" s="90">
        <v>13369.86</v>
      </c>
      <c r="C31" s="90">
        <v>10219.01</v>
      </c>
      <c r="D31" s="90">
        <f>D26+B31-C31</f>
        <v>16944.900000000001</v>
      </c>
      <c r="E31" s="93">
        <v>1252</v>
      </c>
      <c r="F31" s="90">
        <v>1069</v>
      </c>
      <c r="G31" s="53" t="s">
        <v>26</v>
      </c>
      <c r="H31" s="73" t="s">
        <v>50</v>
      </c>
      <c r="I31" s="73">
        <v>1</v>
      </c>
      <c r="J31" s="67">
        <f>2475.9*2.5</f>
        <v>6189.75</v>
      </c>
    </row>
    <row r="32" spans="1:10" ht="59.25" customHeight="1" x14ac:dyDescent="0.25">
      <c r="A32" s="88"/>
      <c r="B32" s="91"/>
      <c r="C32" s="91"/>
      <c r="D32" s="91"/>
      <c r="E32" s="94"/>
      <c r="F32" s="91"/>
      <c r="G32" s="54" t="s">
        <v>18</v>
      </c>
      <c r="H32" s="72" t="s">
        <v>50</v>
      </c>
      <c r="I32" s="72">
        <v>1</v>
      </c>
      <c r="J32" s="67">
        <f>116662.76*3.4%</f>
        <v>3966.5338400000001</v>
      </c>
    </row>
    <row r="33" spans="1:10" ht="17.25" customHeight="1" x14ac:dyDescent="0.25">
      <c r="A33" s="88"/>
      <c r="B33" s="91"/>
      <c r="C33" s="91"/>
      <c r="D33" s="91"/>
      <c r="E33" s="94"/>
      <c r="F33" s="91"/>
      <c r="G33" s="55" t="s">
        <v>45</v>
      </c>
      <c r="H33" s="72" t="s">
        <v>47</v>
      </c>
      <c r="I33" s="72">
        <v>50</v>
      </c>
      <c r="J33" s="67">
        <v>18076</v>
      </c>
    </row>
    <row r="34" spans="1:10" ht="17.25" customHeight="1" x14ac:dyDescent="0.25">
      <c r="A34" s="89"/>
      <c r="B34" s="92"/>
      <c r="C34" s="92"/>
      <c r="D34" s="92"/>
      <c r="E34" s="95"/>
      <c r="F34" s="92"/>
      <c r="G34" s="81" t="s">
        <v>12</v>
      </c>
      <c r="H34" s="82"/>
      <c r="I34" s="83"/>
      <c r="J34" s="70">
        <f>SUM(J31:J33)</f>
        <v>28232.28384</v>
      </c>
    </row>
    <row r="35" spans="1:10" ht="29.25" customHeight="1" x14ac:dyDescent="0.25">
      <c r="A35" s="87" t="s">
        <v>46</v>
      </c>
      <c r="B35" s="90"/>
      <c r="C35" s="87"/>
      <c r="D35" s="90"/>
      <c r="E35" s="90"/>
      <c r="F35" s="90"/>
      <c r="G35" s="53" t="s">
        <v>26</v>
      </c>
      <c r="H35" s="73" t="s">
        <v>50</v>
      </c>
      <c r="I35" s="73">
        <v>1</v>
      </c>
      <c r="J35" s="67">
        <f>2475.9*2.5</f>
        <v>6189.75</v>
      </c>
    </row>
    <row r="36" spans="1:10" ht="46.5" customHeight="1" x14ac:dyDescent="0.25">
      <c r="A36" s="88"/>
      <c r="B36" s="91"/>
      <c r="C36" s="88"/>
      <c r="D36" s="91"/>
      <c r="E36" s="91"/>
      <c r="F36" s="91"/>
      <c r="G36" s="54" t="s">
        <v>18</v>
      </c>
      <c r="H36" s="72" t="s">
        <v>50</v>
      </c>
      <c r="I36" s="72">
        <v>1</v>
      </c>
      <c r="J36" s="67"/>
    </row>
    <row r="37" spans="1:10" ht="17.25" customHeight="1" x14ac:dyDescent="0.25">
      <c r="A37" s="88"/>
      <c r="B37" s="91"/>
      <c r="C37" s="88"/>
      <c r="D37" s="91"/>
      <c r="E37" s="91"/>
      <c r="F37" s="91"/>
      <c r="G37" s="55"/>
      <c r="H37" s="69"/>
      <c r="I37" s="69"/>
      <c r="J37" s="67"/>
    </row>
    <row r="38" spans="1:10" ht="20.25" customHeight="1" x14ac:dyDescent="0.25">
      <c r="A38" s="89"/>
      <c r="B38" s="92"/>
      <c r="C38" s="89"/>
      <c r="D38" s="92"/>
      <c r="E38" s="92"/>
      <c r="F38" s="92"/>
      <c r="G38" s="81" t="s">
        <v>12</v>
      </c>
      <c r="H38" s="82"/>
      <c r="I38" s="83"/>
      <c r="J38" s="70">
        <f>SUM(J35:J37)</f>
        <v>6189.75</v>
      </c>
    </row>
    <row r="39" spans="1:10" ht="15" customHeight="1" x14ac:dyDescent="0.25">
      <c r="A39" s="46"/>
      <c r="B39" s="47">
        <f>SUM(B7:B30)+B31</f>
        <v>93104.16</v>
      </c>
      <c r="C39" s="47">
        <f>SUM(C7:C30)+C31</f>
        <v>76159.259999999995</v>
      </c>
      <c r="D39" s="48">
        <f>B39-C39</f>
        <v>16944.900000000009</v>
      </c>
      <c r="E39" s="51">
        <f>E18+E14+E10+E7+E22+E26+E31</f>
        <v>8765.5600000000013</v>
      </c>
      <c r="F39" s="51">
        <f>SUM(F7:F34)</f>
        <v>6412.3</v>
      </c>
      <c r="G39" s="63" t="s">
        <v>13</v>
      </c>
      <c r="H39" s="50"/>
      <c r="I39" s="50"/>
      <c r="J39" s="49">
        <f>J9+J13+J17+J21+J25+J30+J34</f>
        <v>87148.307960000006</v>
      </c>
    </row>
    <row r="40" spans="1:10" ht="15" customHeight="1" x14ac:dyDescent="0.25">
      <c r="A40" s="28"/>
      <c r="B40" s="2"/>
      <c r="C40" s="3"/>
      <c r="D40" s="3"/>
      <c r="E40" s="3"/>
      <c r="F40" s="3"/>
      <c r="G40" s="3"/>
      <c r="H40" s="3"/>
      <c r="I40" s="3"/>
      <c r="J40" s="3"/>
    </row>
    <row r="41" spans="1:10" ht="25.5" customHeight="1" x14ac:dyDescent="0.3">
      <c r="A41" s="77" t="s">
        <v>14</v>
      </c>
      <c r="B41" s="77"/>
      <c r="C41" s="77"/>
      <c r="D41" s="77"/>
      <c r="E41" s="77"/>
      <c r="F41" s="77"/>
      <c r="G41" s="77"/>
      <c r="H41" s="61"/>
      <c r="I41" s="61"/>
      <c r="J41" s="56">
        <f>C39+E39+F39-J39</f>
        <v>4188.8120399999898</v>
      </c>
    </row>
    <row r="42" spans="1:10" ht="15" customHeight="1" x14ac:dyDescent="0.3">
      <c r="A42" s="77" t="s">
        <v>15</v>
      </c>
      <c r="B42" s="77"/>
      <c r="C42" s="77"/>
      <c r="D42" s="77"/>
      <c r="E42" s="77"/>
      <c r="F42" s="77"/>
      <c r="G42" s="77"/>
      <c r="H42" s="61"/>
      <c r="I42" s="61"/>
      <c r="J42" s="40">
        <f>D39</f>
        <v>16944.900000000009</v>
      </c>
    </row>
    <row r="43" spans="1:10" ht="15" customHeight="1" thickBot="1" x14ac:dyDescent="0.3">
      <c r="A43" s="32"/>
      <c r="B43" s="33"/>
      <c r="C43" s="34"/>
      <c r="D43" s="34"/>
      <c r="E43" s="34"/>
      <c r="F43" s="34"/>
      <c r="G43" s="34"/>
      <c r="H43" s="34"/>
      <c r="I43" s="34"/>
      <c r="J43" s="34"/>
    </row>
    <row r="44" spans="1:10" ht="15" customHeight="1" thickTop="1" x14ac:dyDescent="0.25">
      <c r="A44" s="28"/>
      <c r="B44" s="2"/>
      <c r="C44" s="3"/>
      <c r="D44" s="3"/>
      <c r="E44" s="3"/>
      <c r="F44" s="3"/>
      <c r="G44" s="3"/>
      <c r="H44" s="3"/>
      <c r="I44" s="3"/>
      <c r="J44" s="3"/>
    </row>
    <row r="45" spans="1:10" ht="15" customHeight="1" x14ac:dyDescent="0.25">
      <c r="A45" s="102" t="s">
        <v>16</v>
      </c>
      <c r="B45" s="102"/>
      <c r="C45" s="102"/>
      <c r="D45" s="102"/>
      <c r="E45" s="102"/>
      <c r="F45" s="102"/>
      <c r="G45" s="102"/>
      <c r="H45" s="102"/>
      <c r="I45" s="102"/>
      <c r="J45" s="102"/>
    </row>
    <row r="46" spans="1:10" ht="15" customHeight="1" x14ac:dyDescent="0.3">
      <c r="A46" s="102" t="s">
        <v>17</v>
      </c>
      <c r="B46" s="102"/>
      <c r="C46" s="102"/>
      <c r="D46" s="102"/>
      <c r="E46" s="102"/>
      <c r="F46" s="102"/>
      <c r="G46" s="102"/>
      <c r="H46" s="62"/>
      <c r="I46" s="62"/>
      <c r="J46" s="41">
        <f>D39+Ремонт!F24</f>
        <v>30557.920000000013</v>
      </c>
    </row>
    <row r="47" spans="1:10" ht="15" customHeight="1" x14ac:dyDescent="0.25">
      <c r="A47" s="28"/>
      <c r="B47" s="2"/>
      <c r="C47" s="3"/>
      <c r="D47" s="3"/>
      <c r="E47" s="3"/>
      <c r="F47" s="3"/>
      <c r="G47" s="3"/>
      <c r="H47" s="3"/>
      <c r="I47" s="3"/>
      <c r="J47" s="3"/>
    </row>
    <row r="48" spans="1:10" ht="15" customHeight="1" x14ac:dyDescent="0.3">
      <c r="A48" s="20"/>
      <c r="B48" s="2"/>
      <c r="C48" s="3"/>
      <c r="D48" s="3"/>
      <c r="E48" s="3"/>
      <c r="F48" s="3"/>
      <c r="G48" s="3"/>
      <c r="H48" s="3"/>
      <c r="I48" s="3"/>
      <c r="J48" s="3"/>
    </row>
  </sheetData>
  <sheetProtection selectLockedCells="1" selectUnlockedCells="1"/>
  <mergeCells count="70">
    <mergeCell ref="F31:F34"/>
    <mergeCell ref="F14:F17"/>
    <mergeCell ref="F10:F13"/>
    <mergeCell ref="F18:F21"/>
    <mergeCell ref="F22:F25"/>
    <mergeCell ref="F26:F30"/>
    <mergeCell ref="D7:D9"/>
    <mergeCell ref="A1:J1"/>
    <mergeCell ref="A2:J2"/>
    <mergeCell ref="A4:A5"/>
    <mergeCell ref="B4:B5"/>
    <mergeCell ref="C4:C5"/>
    <mergeCell ref="D4:D5"/>
    <mergeCell ref="G4:J4"/>
    <mergeCell ref="B3:J3"/>
    <mergeCell ref="E4:E6"/>
    <mergeCell ref="E7:E9"/>
    <mergeCell ref="A7:A9"/>
    <mergeCell ref="B7:B9"/>
    <mergeCell ref="C7:C9"/>
    <mergeCell ref="F5:F6"/>
    <mergeCell ref="F7:F9"/>
    <mergeCell ref="A42:G42"/>
    <mergeCell ref="A41:G41"/>
    <mergeCell ref="A45:J45"/>
    <mergeCell ref="A46:G46"/>
    <mergeCell ref="A14:A17"/>
    <mergeCell ref="B14:B17"/>
    <mergeCell ref="C14:C17"/>
    <mergeCell ref="D14:D17"/>
    <mergeCell ref="E18:E21"/>
    <mergeCell ref="A18:A21"/>
    <mergeCell ref="B18:B21"/>
    <mergeCell ref="C18:C21"/>
    <mergeCell ref="D18:D21"/>
    <mergeCell ref="A26:A30"/>
    <mergeCell ref="B26:B30"/>
    <mergeCell ref="C26:C30"/>
    <mergeCell ref="E10:E13"/>
    <mergeCell ref="A22:A25"/>
    <mergeCell ref="B22:B25"/>
    <mergeCell ref="C22:C25"/>
    <mergeCell ref="D22:D25"/>
    <mergeCell ref="E22:E25"/>
    <mergeCell ref="E14:E17"/>
    <mergeCell ref="A10:A13"/>
    <mergeCell ref="B10:B13"/>
    <mergeCell ref="C10:C13"/>
    <mergeCell ref="D10:D13"/>
    <mergeCell ref="G9:I9"/>
    <mergeCell ref="G13:I13"/>
    <mergeCell ref="G17:I17"/>
    <mergeCell ref="G25:I25"/>
    <mergeCell ref="G30:I30"/>
    <mergeCell ref="G34:I34"/>
    <mergeCell ref="G21:I21"/>
    <mergeCell ref="A35:A38"/>
    <mergeCell ref="B35:B38"/>
    <mergeCell ref="C35:C38"/>
    <mergeCell ref="D35:D38"/>
    <mergeCell ref="E35:E38"/>
    <mergeCell ref="F35:F38"/>
    <mergeCell ref="G38:I38"/>
    <mergeCell ref="D26:D30"/>
    <mergeCell ref="E26:E30"/>
    <mergeCell ref="A31:A34"/>
    <mergeCell ref="B31:B34"/>
    <mergeCell ref="C31:C34"/>
    <mergeCell ref="D31:D34"/>
    <mergeCell ref="E31:E34"/>
  </mergeCells>
  <phoneticPr fontId="13" type="noConversion"/>
  <pageMargins left="0.65625" right="0.31527777777777777" top="0.35416666666666669" bottom="0.35416666666666669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Ремонт</vt:lpstr>
      <vt:lpstr>Содержание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DirectorIvan</dc:creator>
  <cp:lastModifiedBy>User</cp:lastModifiedBy>
  <cp:lastPrinted>2017-12-16T07:17:49Z</cp:lastPrinted>
  <dcterms:created xsi:type="dcterms:W3CDTF">2017-10-17T10:39:12Z</dcterms:created>
  <dcterms:modified xsi:type="dcterms:W3CDTF">2018-02-10T15:41:32Z</dcterms:modified>
</cp:coreProperties>
</file>