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90" activeTab="1"/>
  </bookViews>
  <sheets>
    <sheet name="Ремонт" sheetId="1" r:id="rId1"/>
    <sheet name="Содержание" sheetId="2" r:id="rId2"/>
  </sheets>
  <calcPr calcId="145621" iterateDelta="1E-4"/>
</workbook>
</file>

<file path=xl/calcChain.xml><?xml version="1.0" encoding="utf-8"?>
<calcChain xmlns="http://schemas.openxmlformats.org/spreadsheetml/2006/main">
  <c r="B29" i="2" l="1"/>
  <c r="C25" i="2"/>
  <c r="C29" i="2" s="1"/>
  <c r="H26" i="2"/>
  <c r="H25" i="2"/>
  <c r="B23" i="1"/>
  <c r="H28" i="2" l="1"/>
  <c r="C18" i="1"/>
  <c r="C23" i="1" s="1"/>
  <c r="H22" i="2"/>
  <c r="H21" i="2"/>
  <c r="D17" i="1"/>
  <c r="H24" i="2" l="1"/>
  <c r="H18" i="2"/>
  <c r="H17" i="2"/>
  <c r="H20" i="2" l="1"/>
  <c r="H14" i="2"/>
  <c r="H11" i="2"/>
  <c r="H8" i="2"/>
  <c r="H13" i="2"/>
  <c r="H10" i="2"/>
  <c r="H7" i="2"/>
  <c r="D7" i="2"/>
  <c r="D10" i="2" s="1"/>
  <c r="D13" i="2" s="1"/>
  <c r="D17" i="2" s="1"/>
  <c r="D21" i="2" s="1"/>
  <c r="D25" i="2" s="1"/>
  <c r="H23" i="1"/>
  <c r="H25" i="1" s="1"/>
  <c r="D18" i="1"/>
  <c r="D19" i="1" s="1"/>
  <c r="D20" i="1" s="1"/>
  <c r="D21" i="1" s="1"/>
  <c r="D22" i="1" s="1"/>
  <c r="H16" i="2" l="1"/>
  <c r="H12" i="2"/>
  <c r="H9" i="2"/>
  <c r="D29" i="2"/>
  <c r="H32" i="2" s="1"/>
  <c r="D23" i="1"/>
  <c r="H29" i="2" l="1"/>
  <c r="H31" i="2"/>
  <c r="H36" i="2"/>
  <c r="H26" i="1"/>
</calcChain>
</file>

<file path=xl/sharedStrings.xml><?xml version="1.0" encoding="utf-8"?>
<sst xmlns="http://schemas.openxmlformats.org/spreadsheetml/2006/main" count="81" uniqueCount="45">
  <si>
    <t>Месяц</t>
  </si>
  <si>
    <t>Начислено руб.</t>
  </si>
  <si>
    <t>Оплачено руб.</t>
  </si>
  <si>
    <t>Задолженность руб.</t>
  </si>
  <si>
    <t>Выполненные работы</t>
  </si>
  <si>
    <t>Вид выполненных работ</t>
  </si>
  <si>
    <t>Стоимость работ руб.</t>
  </si>
  <si>
    <t>Итого:</t>
  </si>
  <si>
    <t>Итого средства на л/с по статье «Ремонт жилья» (руб.)</t>
  </si>
  <si>
    <t>Задолженность жителей по статье «Ремонт жилья» (руб.)</t>
  </si>
  <si>
    <t>Статья «Содержание жилья»</t>
  </si>
  <si>
    <t>Начис-лено руб.</t>
  </si>
  <si>
    <t>Задол-женность руб.</t>
  </si>
  <si>
    <t>Итого проведено работ на сумму, руб.:</t>
  </si>
  <si>
    <t>Общая стоимость выполненных работ, руб.</t>
  </si>
  <si>
    <t>Итого средства на л/с по статье «Содержание жилья» (руб.)</t>
  </si>
  <si>
    <t>Задолженность жителей по статье «Содержание жилья» (руб.)</t>
  </si>
  <si>
    <t xml:space="preserve">Совокупная задолженность жителей </t>
  </si>
  <si>
    <t>по статьям «Ремонт жилья» и «Содержание жилья» (руб.)</t>
  </si>
  <si>
    <t>Услуги ГУП РО "ИВЦ ЖКХ" по печати,начислению,перерасчетам и доставке квитанций 3,4% от собр.средств</t>
  </si>
  <si>
    <t>Июль, 2017г.</t>
  </si>
  <si>
    <t>Август, 2017г.</t>
  </si>
  <si>
    <t>Сальдо на 01.06.2017</t>
  </si>
  <si>
    <t>Сентябрь , 2017г.</t>
  </si>
  <si>
    <t>Сальдо на 01.07.2017</t>
  </si>
  <si>
    <t>Август 2017г.</t>
  </si>
  <si>
    <t>Сентябрь 2017г.</t>
  </si>
  <si>
    <t>Обрезка деревьев ИП Карасев М.</t>
  </si>
  <si>
    <t>ул. Калинина,108</t>
  </si>
  <si>
    <r>
      <t>Абонентская плата за аварийное обслуживание                                     (S 1 068,29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м2×2,5 руб/м2) </t>
    </r>
  </si>
  <si>
    <t>Установка дроссел.шайбы</t>
  </si>
  <si>
    <t xml:space="preserve">Октябрь 2017 г. </t>
  </si>
  <si>
    <t>Октябрь 2017 г</t>
  </si>
  <si>
    <t>Промывка и заполнение системы ЦО</t>
  </si>
  <si>
    <t>Ноябрь, 2017г.</t>
  </si>
  <si>
    <t xml:space="preserve">Декабрь, 2017г. </t>
  </si>
  <si>
    <t>Декабрь, 2017г.</t>
  </si>
  <si>
    <t>Планировка дороги</t>
  </si>
  <si>
    <t xml:space="preserve">    за период с 01.07.2017г. по 31.01.2018г. 
</t>
  </si>
  <si>
    <t>Ед.измерения</t>
  </si>
  <si>
    <t>Кол-во</t>
  </si>
  <si>
    <t>мес</t>
  </si>
  <si>
    <t>м2</t>
  </si>
  <si>
    <t>м3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</si>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</sst>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0" xfId="1" applyFont="1"/>
    <xf numFmtId="0" fontId="7" fillId="0" borderId="0" xfId="1" applyFont="1" applyAlignment="1"/>
    <xf numFmtId="1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1" fontId="8" fillId="0" borderId="0" xfId="1" applyNumberFormat="1" applyFont="1" applyAlignment="1">
      <alignment horizontal="center"/>
    </xf>
    <xf numFmtId="0" fontId="2" fillId="0" borderId="0" xfId="1" applyFont="1" applyAlignment="1">
      <alignment vertical="center"/>
    </xf>
    <xf numFmtId="0" fontId="1" fillId="0" borderId="0" xfId="1" applyAlignment="1">
      <alignment textRotation="255"/>
    </xf>
    <xf numFmtId="0" fontId="1" fillId="0" borderId="0" xfId="1"/>
    <xf numFmtId="0" fontId="2" fillId="0" borderId="0" xfId="1" applyFont="1" applyAlignment="1">
      <alignment horizontal="center" textRotation="255"/>
    </xf>
    <xf numFmtId="0" fontId="1" fillId="0" borderId="0" xfId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textRotation="255"/>
    </xf>
    <xf numFmtId="0" fontId="2" fillId="3" borderId="4" xfId="1" applyFont="1" applyFill="1" applyBorder="1" applyAlignment="1">
      <alignment horizontal="center"/>
    </xf>
    <xf numFmtId="0" fontId="2" fillId="3" borderId="4" xfId="1" applyFont="1" applyFill="1" applyBorder="1"/>
    <xf numFmtId="49" fontId="15" fillId="2" borderId="3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5" fillId="2" borderId="3" xfId="1" applyNumberFormat="1" applyFont="1" applyFill="1" applyBorder="1" applyAlignment="1">
      <alignment horizontal="center" vertical="center" wrapText="1"/>
    </xf>
    <xf numFmtId="3" fontId="1" fillId="0" borderId="0" xfId="1" applyNumberFormat="1" applyFont="1"/>
    <xf numFmtId="49" fontId="15" fillId="2" borderId="3" xfId="1" applyNumberFormat="1" applyFont="1" applyFill="1" applyBorder="1" applyAlignment="1">
      <alignment horizontal="center" vertical="center" textRotation="90" wrapText="1"/>
    </xf>
    <xf numFmtId="3" fontId="3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/>
    </xf>
    <xf numFmtId="3" fontId="16" fillId="0" borderId="3" xfId="1" applyNumberFormat="1" applyFont="1" applyBorder="1" applyAlignment="1">
      <alignment horizontal="center" vertical="center" wrapText="1"/>
    </xf>
    <xf numFmtId="3" fontId="14" fillId="2" borderId="3" xfId="1" applyNumberFormat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left" vertical="center" wrapText="1"/>
    </xf>
    <xf numFmtId="3" fontId="16" fillId="0" borderId="3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textRotation="255" wrapText="1"/>
    </xf>
    <xf numFmtId="3" fontId="6" fillId="0" borderId="9" xfId="1" applyNumberFormat="1" applyFont="1" applyBorder="1" applyAlignment="1">
      <alignment horizontal="center" vertical="center" wrapText="1"/>
    </xf>
    <xf numFmtId="3" fontId="6" fillId="0" borderId="10" xfId="1" applyNumberFormat="1" applyFont="1" applyBorder="1" applyAlignment="1">
      <alignment horizontal="center" vertical="center" wrapText="1"/>
    </xf>
    <xf numFmtId="3" fontId="19" fillId="5" borderId="5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0" fontId="11" fillId="0" borderId="14" xfId="1" applyFont="1" applyBorder="1" applyAlignment="1">
      <alignment horizontal="left" vertical="center" wrapText="1"/>
    </xf>
    <xf numFmtId="0" fontId="11" fillId="0" borderId="15" xfId="0" applyNumberFormat="1" applyFont="1" applyBorder="1" applyAlignment="1">
      <alignment horizontal="left" vertical="center" wrapText="1"/>
    </xf>
    <xf numFmtId="0" fontId="11" fillId="0" borderId="11" xfId="0" applyNumberFormat="1" applyFont="1" applyBorder="1" applyAlignment="1">
      <alignment horizontal="left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0" fontId="5" fillId="2" borderId="3" xfId="1" applyFont="1" applyFill="1" applyBorder="1" applyAlignment="1">
      <alignment horizontal="center" vertical="center" wrapText="1"/>
    </xf>
    <xf numFmtId="3" fontId="16" fillId="0" borderId="17" xfId="1" applyNumberFormat="1" applyFont="1" applyBorder="1" applyAlignment="1">
      <alignment horizontal="center" vertical="center" wrapText="1"/>
    </xf>
    <xf numFmtId="3" fontId="16" fillId="4" borderId="18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16" fillId="4" borderId="19" xfId="0" applyNumberFormat="1" applyFont="1" applyFill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3" fontId="6" fillId="6" borderId="18" xfId="0" applyNumberFormat="1" applyFont="1" applyFill="1" applyBorder="1" applyAlignment="1">
      <alignment horizontal="center" vertical="center" wrapText="1"/>
    </xf>
    <xf numFmtId="3" fontId="6" fillId="6" borderId="19" xfId="0" applyNumberFormat="1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3" fillId="2" borderId="3" xfId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textRotation="90" shrinkToFit="1"/>
    </xf>
    <xf numFmtId="0" fontId="18" fillId="0" borderId="7" xfId="0" applyFont="1" applyBorder="1" applyAlignment="1">
      <alignment horizontal="center" vertical="center" textRotation="90" shrinkToFit="1"/>
    </xf>
    <xf numFmtId="0" fontId="18" fillId="0" borderId="8" xfId="0" applyFont="1" applyBorder="1" applyAlignment="1">
      <alignment horizontal="center" vertical="center" textRotation="90" shrinkToFi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3" fontId="16" fillId="0" borderId="12" xfId="0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wrapText="1"/>
    </xf>
    <xf numFmtId="0" fontId="5" fillId="2" borderId="3" xfId="1" applyFont="1" applyFill="1" applyBorder="1" applyAlignment="1">
      <alignment horizontal="center" textRotation="255" shrinkToFit="1"/>
    </xf>
    <xf numFmtId="0" fontId="5" fillId="2" borderId="3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textRotation="90" shrinkToFit="1"/>
    </xf>
    <xf numFmtId="0" fontId="0" fillId="0" borderId="7" xfId="0" applyBorder="1"/>
    <xf numFmtId="0" fontId="0" fillId="0" borderId="8" xfId="0" applyBorder="1"/>
    <xf numFmtId="0" fontId="19" fillId="0" borderId="2" xfId="1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shrinkToFi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0" fontId="11" fillId="4" borderId="5" xfId="0" applyNumberFormat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7</xdr:col>
      <xdr:colOff>803892</xdr:colOff>
      <xdr:row>6</xdr:row>
      <xdr:rowOff>60960</xdr:rowOff>
    </xdr:to>
    <xdr:sp macro="" textlink="" fLocksText="0">
      <xdr:nvSpPr>
        <xdr:cNvPr id="1025" name="TextBox 1"/>
        <xdr:cNvSpPr>
          <a:spLocks noChangeArrowheads="1"/>
        </xdr:cNvSpPr>
      </xdr:nvSpPr>
      <xdr:spPr bwMode="auto">
        <a:xfrm>
          <a:off x="7620" y="0"/>
          <a:ext cx="6111240" cy="130302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ООО УК "АЛЬЯНС"</a:t>
          </a:r>
          <a:endParaRPr lang="ru-RU" sz="2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22860</xdr:colOff>
      <xdr:row>6</xdr:row>
      <xdr:rowOff>76200</xdr:rowOff>
    </xdr:from>
    <xdr:to>
      <xdr:col>7</xdr:col>
      <xdr:colOff>765810</xdr:colOff>
      <xdr:row>12</xdr:row>
      <xdr:rowOff>106680</xdr:rowOff>
    </xdr:to>
    <xdr:sp macro="" textlink="" fLocksText="0">
      <xdr:nvSpPr>
        <xdr:cNvPr id="1026" name="TextBox 2"/>
        <xdr:cNvSpPr>
          <a:spLocks noChangeArrowheads="1"/>
        </xdr:cNvSpPr>
      </xdr:nvSpPr>
      <xdr:spPr bwMode="auto">
        <a:xfrm>
          <a:off x="22860" y="1318260"/>
          <a:ext cx="6057900" cy="117348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Информация о собранных и израсходованных денежных средствах по статьям «Ремонт жилья» и «Содержание жилья» 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дома №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108 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по адресу: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ул. Калинина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период с 01.07.2017г. по 31.12.2017г.</a:t>
          </a:r>
        </a:p>
      </xdr:txBody>
    </xdr:sp>
    <xdr:clientData/>
  </xdr:twoCellAnchor>
  <xdr:twoCellAnchor>
    <xdr:from>
      <xdr:col>0</xdr:col>
      <xdr:colOff>45720</xdr:colOff>
      <xdr:row>12</xdr:row>
      <xdr:rowOff>30480</xdr:rowOff>
    </xdr:from>
    <xdr:to>
      <xdr:col>7</xdr:col>
      <xdr:colOff>779145</xdr:colOff>
      <xdr:row>12</xdr:row>
      <xdr:rowOff>350520</xdr:rowOff>
    </xdr:to>
    <xdr:sp macro="" textlink="" fLocksText="0">
      <xdr:nvSpPr>
        <xdr:cNvPr id="1027" name="TextBox 3"/>
        <xdr:cNvSpPr>
          <a:spLocks noChangeArrowheads="1"/>
        </xdr:cNvSpPr>
      </xdr:nvSpPr>
      <xdr:spPr bwMode="auto">
        <a:xfrm>
          <a:off x="45720" y="2415540"/>
          <a:ext cx="6057900" cy="32004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Статья «Ремонт жилья»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14" workbookViewId="0">
      <selection activeCell="F19" sqref="F19:G19"/>
    </sheetView>
  </sheetViews>
  <sheetFormatPr defaultRowHeight="15" customHeight="1" x14ac:dyDescent="0.25"/>
  <cols>
    <col min="1" max="1" width="11" style="1" customWidth="1"/>
    <col min="2" max="2" width="10.28515625" style="2" customWidth="1"/>
    <col min="3" max="4" width="11" style="3" customWidth="1"/>
    <col min="5" max="5" width="33.85546875" style="3" customWidth="1"/>
    <col min="6" max="6" width="8" style="3" customWidth="1"/>
    <col min="7" max="7" width="8.5703125" style="3" customWidth="1"/>
    <col min="8" max="8" width="12.42578125" style="3" customWidth="1"/>
    <col min="9" max="16384" width="9.140625" style="3"/>
  </cols>
  <sheetData>
    <row r="1" spans="1:11" ht="15" customHeight="1" x14ac:dyDescent="0.25">
      <c r="A1" s="4"/>
      <c r="B1" s="5"/>
      <c r="C1" s="6"/>
      <c r="D1" s="6"/>
      <c r="E1" s="6"/>
      <c r="F1" s="6"/>
      <c r="G1" s="6"/>
      <c r="H1" s="6"/>
    </row>
    <row r="4" spans="1:11" ht="15" hidden="1" customHeight="1" x14ac:dyDescent="0.25"/>
    <row r="5" spans="1:11" ht="15" hidden="1" customHeight="1" x14ac:dyDescent="0.25"/>
    <row r="6" spans="1:11" ht="23.25" hidden="1" customHeight="1" x14ac:dyDescent="0.25">
      <c r="A6" s="7"/>
      <c r="B6" s="8"/>
      <c r="C6" s="9"/>
      <c r="D6" s="9"/>
      <c r="E6" s="9"/>
      <c r="F6" s="9"/>
      <c r="G6" s="9"/>
      <c r="H6" s="9"/>
    </row>
    <row r="7" spans="1:11" ht="15" hidden="1" customHeight="1" x14ac:dyDescent="0.25"/>
    <row r="8" spans="1:11" ht="15" customHeight="1" x14ac:dyDescent="0.25">
      <c r="A8" s="10"/>
      <c r="B8" s="11"/>
      <c r="C8" s="12"/>
      <c r="D8" s="12"/>
      <c r="E8" s="12"/>
      <c r="F8" s="12"/>
      <c r="G8" s="12"/>
      <c r="H8" s="12"/>
    </row>
    <row r="9" spans="1:11" ht="15" customHeight="1" x14ac:dyDescent="0.25">
      <c r="A9" s="10"/>
      <c r="B9" s="11"/>
      <c r="C9" s="12"/>
      <c r="D9" s="12"/>
      <c r="E9" s="12"/>
      <c r="F9" s="12"/>
      <c r="G9" s="12"/>
      <c r="H9" s="12"/>
    </row>
    <row r="13" spans="1:11" ht="36" customHeight="1" x14ac:dyDescent="0.25"/>
    <row r="14" spans="1:11" ht="15" customHeight="1" x14ac:dyDescent="0.25">
      <c r="A14" s="73" t="s">
        <v>0</v>
      </c>
      <c r="B14" s="75" t="s">
        <v>1</v>
      </c>
      <c r="C14" s="75" t="s">
        <v>2</v>
      </c>
      <c r="D14" s="75" t="s">
        <v>3</v>
      </c>
      <c r="E14" s="73" t="s">
        <v>4</v>
      </c>
      <c r="F14" s="73"/>
      <c r="G14" s="73"/>
      <c r="H14" s="73"/>
      <c r="I14" s="14"/>
      <c r="K14" s="1"/>
    </row>
    <row r="15" spans="1:11" s="1" customFormat="1" ht="42" customHeight="1" x14ac:dyDescent="0.2">
      <c r="A15" s="73"/>
      <c r="B15" s="75"/>
      <c r="C15" s="75"/>
      <c r="D15" s="75"/>
      <c r="E15" s="13" t="s">
        <v>5</v>
      </c>
      <c r="F15" s="58" t="s">
        <v>39</v>
      </c>
      <c r="G15" s="58" t="s">
        <v>40</v>
      </c>
      <c r="H15" s="13" t="s">
        <v>6</v>
      </c>
      <c r="I15" s="15"/>
      <c r="J15" s="15"/>
    </row>
    <row r="16" spans="1:11" s="1" customFormat="1" ht="28.5" customHeight="1" x14ac:dyDescent="0.2">
      <c r="A16" s="35" t="s">
        <v>24</v>
      </c>
      <c r="B16" s="43"/>
      <c r="C16" s="43">
        <v>0</v>
      </c>
      <c r="D16" s="43">
        <v>0</v>
      </c>
      <c r="E16" s="43"/>
      <c r="F16" s="43"/>
      <c r="G16" s="43"/>
      <c r="H16" s="43"/>
      <c r="I16" s="15"/>
      <c r="J16" s="15"/>
    </row>
    <row r="17" spans="1:8" ht="31.15" customHeight="1" x14ac:dyDescent="0.25">
      <c r="A17" s="16" t="s">
        <v>20</v>
      </c>
      <c r="B17" s="42">
        <v>4914.1400000000003</v>
      </c>
      <c r="C17" s="42">
        <v>226.32</v>
      </c>
      <c r="D17" s="42">
        <f>B17-C17</f>
        <v>4687.8200000000006</v>
      </c>
      <c r="E17" s="44"/>
      <c r="F17" s="44"/>
      <c r="G17" s="44"/>
      <c r="H17" s="42">
        <v>0</v>
      </c>
    </row>
    <row r="18" spans="1:8" ht="30.6" customHeight="1" x14ac:dyDescent="0.25">
      <c r="A18" s="16" t="s">
        <v>25</v>
      </c>
      <c r="B18" s="42">
        <v>4914.1400000000003</v>
      </c>
      <c r="C18" s="42">
        <f>4673.33</f>
        <v>4673.33</v>
      </c>
      <c r="D18" s="42">
        <f t="shared" ref="D18:D20" si="0">(B18-C18)+D17</f>
        <v>4928.630000000001</v>
      </c>
      <c r="E18" s="44"/>
      <c r="F18" s="44"/>
      <c r="G18" s="44"/>
      <c r="H18" s="42">
        <v>0</v>
      </c>
    </row>
    <row r="19" spans="1:8" ht="33.6" customHeight="1" x14ac:dyDescent="0.25">
      <c r="A19" s="16" t="s">
        <v>26</v>
      </c>
      <c r="B19" s="42">
        <v>4914.1400000000003</v>
      </c>
      <c r="C19" s="42">
        <v>5039.1400000000003</v>
      </c>
      <c r="D19" s="42">
        <f t="shared" si="0"/>
        <v>4803.630000000001</v>
      </c>
      <c r="E19" s="44" t="s">
        <v>27</v>
      </c>
      <c r="F19" s="103" t="s">
        <v>43</v>
      </c>
      <c r="G19" s="103">
        <v>61.84</v>
      </c>
      <c r="H19" s="42">
        <v>35344</v>
      </c>
    </row>
    <row r="20" spans="1:8" ht="33.6" customHeight="1" x14ac:dyDescent="0.25">
      <c r="A20" s="16" t="s">
        <v>31</v>
      </c>
      <c r="B20" s="46">
        <v>4914.1400000000003</v>
      </c>
      <c r="C20" s="46">
        <v>5581.57</v>
      </c>
      <c r="D20" s="46">
        <f t="shared" si="0"/>
        <v>4136.2000000000016</v>
      </c>
      <c r="E20" s="44"/>
      <c r="F20" s="44"/>
      <c r="G20" s="44"/>
      <c r="H20" s="46"/>
    </row>
    <row r="21" spans="1:8" ht="33.6" customHeight="1" x14ac:dyDescent="0.25">
      <c r="A21" s="16" t="s">
        <v>34</v>
      </c>
      <c r="B21" s="46">
        <v>4914.1400000000003</v>
      </c>
      <c r="C21" s="46">
        <v>3867.79</v>
      </c>
      <c r="D21" s="46">
        <f>D20+B21-C21</f>
        <v>5182.550000000002</v>
      </c>
      <c r="E21" s="44"/>
      <c r="F21" s="44"/>
      <c r="G21" s="44"/>
      <c r="H21" s="46"/>
    </row>
    <row r="22" spans="1:8" ht="33.6" customHeight="1" x14ac:dyDescent="0.25">
      <c r="A22" s="16" t="s">
        <v>35</v>
      </c>
      <c r="B22" s="46">
        <v>4914.1400000000003</v>
      </c>
      <c r="C22" s="46">
        <v>5632.84</v>
      </c>
      <c r="D22" s="46">
        <f>D21+B22-C22</f>
        <v>4463.8500000000022</v>
      </c>
      <c r="E22" s="44"/>
      <c r="F22" s="44"/>
      <c r="G22" s="44"/>
      <c r="H22" s="46"/>
    </row>
    <row r="23" spans="1:8" ht="15.75" x14ac:dyDescent="0.25">
      <c r="A23" s="17" t="s">
        <v>7</v>
      </c>
      <c r="B23" s="18">
        <f>SUM(B17:B22)</f>
        <v>29484.84</v>
      </c>
      <c r="C23" s="18">
        <f>SUM(C16:C22)</f>
        <v>25020.99</v>
      </c>
      <c r="D23" s="18">
        <f>B23-C23</f>
        <v>4463.8499999999985</v>
      </c>
      <c r="E23" s="19"/>
      <c r="F23" s="19"/>
      <c r="G23" s="19"/>
      <c r="H23" s="18">
        <f>SUM(H17:H19)</f>
        <v>35344</v>
      </c>
    </row>
    <row r="24" spans="1:8" x14ac:dyDescent="0.25">
      <c r="A24" s="15"/>
      <c r="B24" s="15"/>
      <c r="C24" s="15"/>
      <c r="D24" s="15"/>
      <c r="E24" s="15"/>
      <c r="F24" s="15"/>
      <c r="G24" s="15"/>
      <c r="H24" s="15"/>
    </row>
    <row r="25" spans="1:8" ht="24" customHeight="1" x14ac:dyDescent="0.3">
      <c r="A25" s="74" t="s">
        <v>8</v>
      </c>
      <c r="B25" s="74"/>
      <c r="C25" s="74"/>
      <c r="D25" s="74"/>
      <c r="E25" s="74"/>
      <c r="F25" s="56"/>
      <c r="G25" s="56"/>
      <c r="H25" s="50">
        <f>C23 - H23</f>
        <v>-10323.009999999998</v>
      </c>
    </row>
    <row r="26" spans="1:8" ht="18.75" customHeight="1" x14ac:dyDescent="0.3">
      <c r="A26" s="74" t="s">
        <v>9</v>
      </c>
      <c r="B26" s="74"/>
      <c r="C26" s="74"/>
      <c r="D26" s="74"/>
      <c r="E26" s="74"/>
      <c r="F26" s="56"/>
      <c r="G26" s="56"/>
      <c r="H26" s="40">
        <f>D23</f>
        <v>4463.8499999999985</v>
      </c>
    </row>
    <row r="27" spans="1:8" ht="15" customHeight="1" x14ac:dyDescent="0.25">
      <c r="A27" s="15"/>
      <c r="B27" s="15"/>
      <c r="C27" s="15"/>
      <c r="D27" s="15"/>
      <c r="E27" s="15"/>
      <c r="F27" s="15"/>
      <c r="G27" s="15"/>
      <c r="H27" s="15"/>
    </row>
    <row r="31" spans="1:8" ht="16.5" customHeight="1" x14ac:dyDescent="0.25"/>
    <row r="32" spans="1:8" ht="15" customHeight="1" x14ac:dyDescent="0.3">
      <c r="A32" s="21"/>
      <c r="B32" s="21"/>
      <c r="C32" s="21"/>
      <c r="D32" s="21"/>
      <c r="E32" s="21"/>
      <c r="F32" s="21"/>
      <c r="G32" s="21"/>
      <c r="H32" s="15"/>
    </row>
    <row r="33" spans="1:8" ht="15" customHeight="1" x14ac:dyDescent="0.3">
      <c r="A33" s="21"/>
      <c r="B33" s="21"/>
      <c r="C33" s="21"/>
      <c r="D33" s="21"/>
      <c r="E33" s="21"/>
      <c r="F33" s="21"/>
      <c r="G33" s="21"/>
      <c r="H33" s="22"/>
    </row>
    <row r="34" spans="1:8" ht="15" customHeight="1" x14ac:dyDescent="0.25">
      <c r="A34" s="3"/>
      <c r="B34" s="3"/>
    </row>
    <row r="35" spans="1:8" ht="18.75" customHeight="1" x14ac:dyDescent="0.25">
      <c r="A35" s="3"/>
      <c r="B35" s="3"/>
    </row>
    <row r="36" spans="1:8" ht="18.75" customHeight="1" x14ac:dyDescent="0.25"/>
    <row r="37" spans="1:8" ht="15" customHeight="1" x14ac:dyDescent="0.25">
      <c r="A37" s="23"/>
      <c r="B37" s="23"/>
      <c r="C37" s="23"/>
      <c r="D37" s="23"/>
      <c r="E37" s="23"/>
      <c r="F37" s="23"/>
      <c r="G37" s="23"/>
      <c r="H37" s="23"/>
    </row>
    <row r="38" spans="1:8" ht="15" customHeight="1" x14ac:dyDescent="0.3">
      <c r="A38" s="23"/>
      <c r="B38" s="23"/>
      <c r="C38" s="23"/>
      <c r="D38" s="23"/>
      <c r="E38" s="23"/>
      <c r="F38" s="23"/>
      <c r="G38" s="23"/>
      <c r="H38" s="24"/>
    </row>
    <row r="39" spans="1:8" ht="18.75" customHeight="1" x14ac:dyDescent="0.25"/>
    <row r="40" spans="1:8" ht="18.75" customHeight="1" x14ac:dyDescent="0.25"/>
    <row r="41" spans="1:8" ht="18.75" customHeight="1" x14ac:dyDescent="0.25">
      <c r="A41" s="23"/>
      <c r="B41" s="25"/>
      <c r="C41" s="25"/>
      <c r="D41" s="25"/>
      <c r="E41" s="25"/>
      <c r="F41" s="25"/>
      <c r="G41" s="25"/>
    </row>
    <row r="42" spans="1:8" ht="18.75" customHeight="1" x14ac:dyDescent="0.25">
      <c r="A42" s="23"/>
      <c r="B42" s="23"/>
      <c r="C42" s="23"/>
      <c r="D42" s="23"/>
      <c r="E42" s="23"/>
      <c r="F42" s="23"/>
      <c r="G42" s="23"/>
      <c r="H42" s="23"/>
    </row>
    <row r="43" spans="1:8" ht="15" customHeight="1" x14ac:dyDescent="0.3">
      <c r="A43" s="20"/>
    </row>
    <row r="44" spans="1:8" ht="15" customHeight="1" x14ac:dyDescent="0.25">
      <c r="A44" s="23"/>
      <c r="B44" s="25"/>
      <c r="C44" s="25"/>
      <c r="D44" s="25"/>
      <c r="E44" s="25"/>
      <c r="F44" s="25"/>
      <c r="G44" s="25"/>
      <c r="H44" s="25"/>
    </row>
  </sheetData>
  <sheetProtection selectLockedCells="1" selectUnlockedCells="1"/>
  <mergeCells count="7">
    <mergeCell ref="E14:H14"/>
    <mergeCell ref="A25:E25"/>
    <mergeCell ref="A26:E26"/>
    <mergeCell ref="A14:A15"/>
    <mergeCell ref="B14:B15"/>
    <mergeCell ref="C14:C15"/>
    <mergeCell ref="D14:D15"/>
  </mergeCells>
  <phoneticPr fontId="13" type="noConversion"/>
  <pageMargins left="0.90555555555555556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F15" sqref="F15:G15"/>
    </sheetView>
  </sheetViews>
  <sheetFormatPr defaultColWidth="8.7109375" defaultRowHeight="15" customHeight="1" x14ac:dyDescent="0.25"/>
  <cols>
    <col min="1" max="1" width="4.5703125" style="26" customWidth="1"/>
    <col min="2" max="4" width="8.7109375" style="27" customWidth="1"/>
    <col min="5" max="5" width="49.7109375" style="27" customWidth="1"/>
    <col min="6" max="6" width="8.7109375" style="27" customWidth="1"/>
    <col min="7" max="7" width="6.5703125" style="27" customWidth="1"/>
    <col min="8" max="8" width="12" style="27" customWidth="1"/>
    <col min="9" max="16384" width="8.7109375" style="27"/>
  </cols>
  <sheetData>
    <row r="1" spans="1:13" ht="15" customHeight="1" x14ac:dyDescent="0.25">
      <c r="A1" s="86" t="s">
        <v>10</v>
      </c>
      <c r="B1" s="86"/>
      <c r="C1" s="86"/>
      <c r="D1" s="86"/>
      <c r="E1" s="86"/>
      <c r="F1" s="86"/>
      <c r="G1" s="86"/>
      <c r="H1" s="86"/>
    </row>
    <row r="2" spans="1:13" ht="15" customHeight="1" x14ac:dyDescent="0.25">
      <c r="A2" s="87" t="s">
        <v>38</v>
      </c>
      <c r="B2" s="87"/>
      <c r="C2" s="87"/>
      <c r="D2" s="87"/>
      <c r="E2" s="87"/>
      <c r="F2" s="87"/>
      <c r="G2" s="87"/>
      <c r="H2" s="87"/>
    </row>
    <row r="3" spans="1:13" ht="38.25" customHeight="1" x14ac:dyDescent="0.35">
      <c r="A3" s="28"/>
      <c r="B3" s="93" t="s">
        <v>28</v>
      </c>
      <c r="C3" s="93"/>
      <c r="D3" s="93"/>
      <c r="E3" s="93"/>
      <c r="F3" s="93"/>
      <c r="G3" s="93"/>
      <c r="H3" s="93"/>
      <c r="I3" s="29"/>
    </row>
    <row r="4" spans="1:13" ht="20.25" customHeight="1" x14ac:dyDescent="0.25">
      <c r="A4" s="88" t="s">
        <v>0</v>
      </c>
      <c r="B4" s="89" t="s">
        <v>11</v>
      </c>
      <c r="C4" s="89" t="s">
        <v>2</v>
      </c>
      <c r="D4" s="89" t="s">
        <v>12</v>
      </c>
      <c r="E4" s="73" t="s">
        <v>4</v>
      </c>
      <c r="F4" s="73"/>
      <c r="G4" s="73"/>
      <c r="H4" s="73"/>
    </row>
    <row r="5" spans="1:13" ht="38.25" customHeight="1" x14ac:dyDescent="0.25">
      <c r="A5" s="88"/>
      <c r="B5" s="89"/>
      <c r="C5" s="89"/>
      <c r="D5" s="89"/>
      <c r="E5" s="30" t="s">
        <v>5</v>
      </c>
      <c r="F5" s="58" t="s">
        <v>39</v>
      </c>
      <c r="G5" s="58" t="s">
        <v>40</v>
      </c>
      <c r="H5" s="31" t="s">
        <v>6</v>
      </c>
    </row>
    <row r="6" spans="1:13" s="38" customFormat="1" ht="54" customHeight="1" x14ac:dyDescent="0.25">
      <c r="A6" s="39" t="s">
        <v>22</v>
      </c>
      <c r="B6" s="36"/>
      <c r="C6" s="36">
        <v>0</v>
      </c>
      <c r="D6" s="36">
        <v>0</v>
      </c>
      <c r="E6" s="36"/>
      <c r="F6" s="65"/>
      <c r="G6" s="65"/>
      <c r="H6" s="37"/>
    </row>
    <row r="7" spans="1:13" ht="29.45" customHeight="1" x14ac:dyDescent="0.25">
      <c r="A7" s="90" t="s">
        <v>20</v>
      </c>
      <c r="B7" s="99">
        <v>5768.76</v>
      </c>
      <c r="C7" s="79">
        <v>265.68</v>
      </c>
      <c r="D7" s="79">
        <f>B7-C7</f>
        <v>5503.08</v>
      </c>
      <c r="E7" s="52" t="s">
        <v>29</v>
      </c>
      <c r="F7" s="71" t="s">
        <v>41</v>
      </c>
      <c r="G7" s="71">
        <v>1</v>
      </c>
      <c r="H7" s="59">
        <f>1068.29*2.5</f>
        <v>2670.7249999999999</v>
      </c>
    </row>
    <row r="8" spans="1:13" ht="39" customHeight="1" x14ac:dyDescent="0.25">
      <c r="A8" s="91"/>
      <c r="B8" s="100"/>
      <c r="C8" s="80"/>
      <c r="D8" s="80"/>
      <c r="E8" s="53" t="s">
        <v>19</v>
      </c>
      <c r="F8" s="72" t="s">
        <v>41</v>
      </c>
      <c r="G8" s="72">
        <v>1</v>
      </c>
      <c r="H8" s="60">
        <f>862.25*3.4%</f>
        <v>29.316500000000001</v>
      </c>
    </row>
    <row r="9" spans="1:13" ht="15" customHeight="1" x14ac:dyDescent="0.25">
      <c r="A9" s="92"/>
      <c r="B9" s="101"/>
      <c r="C9" s="80"/>
      <c r="D9" s="80"/>
      <c r="E9" s="95" t="s">
        <v>13</v>
      </c>
      <c r="F9" s="96"/>
      <c r="G9" s="97"/>
      <c r="H9" s="67">
        <f>H7+H8</f>
        <v>2700.0414999999998</v>
      </c>
    </row>
    <row r="10" spans="1:13" ht="38.450000000000003" customHeight="1" x14ac:dyDescent="0.25">
      <c r="A10" s="76" t="s">
        <v>21</v>
      </c>
      <c r="B10" s="79">
        <v>5768.76</v>
      </c>
      <c r="C10" s="79">
        <v>5486.07</v>
      </c>
      <c r="D10" s="79">
        <f>(B10-C10)+D7</f>
        <v>5785.77</v>
      </c>
      <c r="E10" s="52" t="s">
        <v>29</v>
      </c>
      <c r="F10" s="71" t="s">
        <v>41</v>
      </c>
      <c r="G10" s="71">
        <v>1</v>
      </c>
      <c r="H10" s="59">
        <f>1068.29*2.5</f>
        <v>2670.7249999999999</v>
      </c>
    </row>
    <row r="11" spans="1:13" ht="38.450000000000003" customHeight="1" x14ac:dyDescent="0.25">
      <c r="A11" s="77"/>
      <c r="B11" s="80"/>
      <c r="C11" s="80"/>
      <c r="D11" s="80"/>
      <c r="E11" s="53" t="s">
        <v>19</v>
      </c>
      <c r="F11" s="72" t="s">
        <v>41</v>
      </c>
      <c r="G11" s="72">
        <v>1</v>
      </c>
      <c r="H11" s="60">
        <f>17804.87*3.4%</f>
        <v>605.36558000000002</v>
      </c>
    </row>
    <row r="12" spans="1:13" ht="15" customHeight="1" x14ac:dyDescent="0.25">
      <c r="A12" s="77"/>
      <c r="B12" s="80"/>
      <c r="C12" s="80"/>
      <c r="D12" s="80"/>
      <c r="E12" s="95" t="s">
        <v>13</v>
      </c>
      <c r="F12" s="96"/>
      <c r="G12" s="97"/>
      <c r="H12" s="68">
        <f>H10+H11</f>
        <v>3276.09058</v>
      </c>
    </row>
    <row r="13" spans="1:13" ht="29.25" customHeight="1" x14ac:dyDescent="0.25">
      <c r="A13" s="94" t="s">
        <v>23</v>
      </c>
      <c r="B13" s="98">
        <v>5768.76</v>
      </c>
      <c r="C13" s="98">
        <v>5912.74</v>
      </c>
      <c r="D13" s="98">
        <f>D10+B13-C13</f>
        <v>5641.7900000000009</v>
      </c>
      <c r="E13" s="52" t="s">
        <v>29</v>
      </c>
      <c r="F13" s="71" t="s">
        <v>41</v>
      </c>
      <c r="G13" s="71">
        <v>1</v>
      </c>
      <c r="H13" s="59">
        <f>1068.29*2.5</f>
        <v>2670.7249999999999</v>
      </c>
      <c r="M13" s="51"/>
    </row>
    <row r="14" spans="1:13" ht="45" customHeight="1" x14ac:dyDescent="0.25">
      <c r="A14" s="94"/>
      <c r="B14" s="98"/>
      <c r="C14" s="98"/>
      <c r="D14" s="98"/>
      <c r="E14" s="53" t="s">
        <v>19</v>
      </c>
      <c r="F14" s="72" t="s">
        <v>41</v>
      </c>
      <c r="G14" s="72">
        <v>1</v>
      </c>
      <c r="H14" s="60">
        <f>19181.86*3.4%</f>
        <v>652.18324000000007</v>
      </c>
    </row>
    <row r="15" spans="1:13" ht="25.5" customHeight="1" x14ac:dyDescent="0.25">
      <c r="A15" s="94"/>
      <c r="B15" s="98"/>
      <c r="C15" s="98"/>
      <c r="D15" s="98"/>
      <c r="E15" s="54" t="s">
        <v>30</v>
      </c>
      <c r="F15" s="102" t="s">
        <v>44</v>
      </c>
      <c r="G15" s="102">
        <v>1</v>
      </c>
      <c r="H15" s="62">
        <v>904</v>
      </c>
    </row>
    <row r="16" spans="1:13" ht="17.25" customHeight="1" x14ac:dyDescent="0.25">
      <c r="A16" s="94"/>
      <c r="B16" s="98"/>
      <c r="C16" s="98"/>
      <c r="D16" s="98"/>
      <c r="E16" s="69" t="s">
        <v>13</v>
      </c>
      <c r="F16" s="70"/>
      <c r="G16" s="70"/>
      <c r="H16" s="67">
        <f>H13+H14+H15</f>
        <v>4226.9082399999998</v>
      </c>
    </row>
    <row r="17" spans="1:13" ht="34.5" customHeight="1" x14ac:dyDescent="0.25">
      <c r="A17" s="76" t="s">
        <v>32</v>
      </c>
      <c r="B17" s="79">
        <v>5768.76</v>
      </c>
      <c r="C17" s="79">
        <v>6552.23</v>
      </c>
      <c r="D17" s="79">
        <f>D13+B17-C17</f>
        <v>4858.3200000000015</v>
      </c>
      <c r="E17" s="52" t="s">
        <v>29</v>
      </c>
      <c r="F17" s="71" t="s">
        <v>41</v>
      </c>
      <c r="G17" s="71">
        <v>1</v>
      </c>
      <c r="H17" s="63">
        <f>1068.29*2.5</f>
        <v>2670.7249999999999</v>
      </c>
    </row>
    <row r="18" spans="1:13" ht="48.75" customHeight="1" x14ac:dyDescent="0.25">
      <c r="A18" s="77"/>
      <c r="B18" s="80"/>
      <c r="C18" s="80"/>
      <c r="D18" s="80"/>
      <c r="E18" s="53" t="s">
        <v>19</v>
      </c>
      <c r="F18" s="72" t="s">
        <v>41</v>
      </c>
      <c r="G18" s="72">
        <v>1</v>
      </c>
      <c r="H18" s="63">
        <f>21261.13*3.4%</f>
        <v>722.87842000000012</v>
      </c>
    </row>
    <row r="19" spans="1:13" ht="17.25" customHeight="1" x14ac:dyDescent="0.25">
      <c r="A19" s="77"/>
      <c r="B19" s="80"/>
      <c r="C19" s="80"/>
      <c r="D19" s="80"/>
      <c r="E19" s="54" t="s">
        <v>33</v>
      </c>
      <c r="F19" s="102" t="s">
        <v>43</v>
      </c>
      <c r="G19" s="102">
        <v>3737</v>
      </c>
      <c r="H19" s="63">
        <v>2560</v>
      </c>
    </row>
    <row r="20" spans="1:13" ht="17.25" customHeight="1" x14ac:dyDescent="0.25">
      <c r="A20" s="78"/>
      <c r="B20" s="81"/>
      <c r="C20" s="81"/>
      <c r="D20" s="81"/>
      <c r="E20" s="95" t="s">
        <v>13</v>
      </c>
      <c r="F20" s="96"/>
      <c r="G20" s="97"/>
      <c r="H20" s="67">
        <f>H17+H18+H19</f>
        <v>5953.6034199999995</v>
      </c>
    </row>
    <row r="21" spans="1:13" ht="33.75" customHeight="1" x14ac:dyDescent="0.25">
      <c r="A21" s="76" t="s">
        <v>34</v>
      </c>
      <c r="B21" s="79">
        <v>5768.76</v>
      </c>
      <c r="C21" s="79">
        <v>4540.43</v>
      </c>
      <c r="D21" s="82">
        <f>D17+B21-C21</f>
        <v>6086.6500000000015</v>
      </c>
      <c r="E21" s="52" t="s">
        <v>29</v>
      </c>
      <c r="F21" s="71" t="s">
        <v>41</v>
      </c>
      <c r="G21" s="71">
        <v>1</v>
      </c>
      <c r="H21" s="63">
        <f>1068.29*2.5</f>
        <v>2670.7249999999999</v>
      </c>
    </row>
    <row r="22" spans="1:13" ht="45" customHeight="1" x14ac:dyDescent="0.25">
      <c r="A22" s="77"/>
      <c r="B22" s="80"/>
      <c r="C22" s="80"/>
      <c r="D22" s="83"/>
      <c r="E22" s="53" t="s">
        <v>19</v>
      </c>
      <c r="F22" s="72" t="s">
        <v>41</v>
      </c>
      <c r="G22" s="72">
        <v>1</v>
      </c>
      <c r="H22" s="63">
        <f>14738.79*3.4%</f>
        <v>501.11886000000004</v>
      </c>
    </row>
    <row r="23" spans="1:13" ht="17.25" customHeight="1" x14ac:dyDescent="0.25">
      <c r="A23" s="77"/>
      <c r="B23" s="80"/>
      <c r="C23" s="80"/>
      <c r="D23" s="83"/>
      <c r="E23" s="54"/>
      <c r="F23" s="45"/>
      <c r="G23" s="45"/>
      <c r="H23" s="61"/>
    </row>
    <row r="24" spans="1:13" ht="17.25" customHeight="1" x14ac:dyDescent="0.25">
      <c r="A24" s="78"/>
      <c r="B24" s="81"/>
      <c r="C24" s="81"/>
      <c r="D24" s="84"/>
      <c r="E24" s="69" t="s">
        <v>13</v>
      </c>
      <c r="F24" s="70"/>
      <c r="G24" s="70"/>
      <c r="H24" s="67">
        <f>SUM(H21:H23)</f>
        <v>3171.8438599999999</v>
      </c>
    </row>
    <row r="25" spans="1:13" ht="31.5" customHeight="1" x14ac:dyDescent="0.25">
      <c r="A25" s="76" t="s">
        <v>36</v>
      </c>
      <c r="B25" s="79">
        <v>5768.76</v>
      </c>
      <c r="C25" s="79">
        <f>6615.26</f>
        <v>6615.26</v>
      </c>
      <c r="D25" s="79">
        <f>D21+B25-C25</f>
        <v>5240.1500000000015</v>
      </c>
      <c r="E25" s="52" t="s">
        <v>29</v>
      </c>
      <c r="F25" s="71" t="s">
        <v>41</v>
      </c>
      <c r="G25" s="71">
        <v>1</v>
      </c>
      <c r="H25" s="63">
        <f>1068.29*2.5</f>
        <v>2670.7249999999999</v>
      </c>
    </row>
    <row r="26" spans="1:13" ht="48.75" customHeight="1" x14ac:dyDescent="0.25">
      <c r="A26" s="77"/>
      <c r="B26" s="80"/>
      <c r="C26" s="80"/>
      <c r="D26" s="80"/>
      <c r="E26" s="53" t="s">
        <v>19</v>
      </c>
      <c r="F26" s="72" t="s">
        <v>41</v>
      </c>
      <c r="G26" s="72">
        <v>1</v>
      </c>
      <c r="H26" s="63">
        <f>21474.36*3.4%</f>
        <v>730.12824000000012</v>
      </c>
    </row>
    <row r="27" spans="1:13" ht="17.25" customHeight="1" x14ac:dyDescent="0.25">
      <c r="A27" s="77"/>
      <c r="B27" s="80"/>
      <c r="C27" s="80"/>
      <c r="D27" s="80"/>
      <c r="E27" s="54" t="s">
        <v>37</v>
      </c>
      <c r="F27" s="72" t="s">
        <v>42</v>
      </c>
      <c r="G27" s="72">
        <v>200</v>
      </c>
      <c r="H27" s="61">
        <v>19920</v>
      </c>
    </row>
    <row r="28" spans="1:13" ht="17.25" customHeight="1" x14ac:dyDescent="0.25">
      <c r="A28" s="78"/>
      <c r="B28" s="81"/>
      <c r="C28" s="81"/>
      <c r="D28" s="81"/>
      <c r="E28" s="95" t="s">
        <v>13</v>
      </c>
      <c r="F28" s="96"/>
      <c r="G28" s="97"/>
      <c r="H28" s="67">
        <f>SUM(H25:H27)</f>
        <v>23320.85324</v>
      </c>
    </row>
    <row r="29" spans="1:13" ht="15" customHeight="1" x14ac:dyDescent="0.25">
      <c r="A29" s="47"/>
      <c r="B29" s="48">
        <f>SUM(B7:B24)+B25</f>
        <v>34612.560000000005</v>
      </c>
      <c r="C29" s="48">
        <f>SUM(C7:C24)+C25</f>
        <v>29372.410000000003</v>
      </c>
      <c r="D29" s="49">
        <f>B29-C29</f>
        <v>5240.1500000000015</v>
      </c>
      <c r="E29" s="55" t="s">
        <v>14</v>
      </c>
      <c r="F29" s="66"/>
      <c r="G29" s="66"/>
      <c r="H29" s="64">
        <f>H9+H12+H16+H20+H24+H28</f>
        <v>42649.340840000004</v>
      </c>
    </row>
    <row r="30" spans="1:13" ht="12.75" customHeight="1" x14ac:dyDescent="0.25">
      <c r="A30" s="28"/>
      <c r="B30" s="2"/>
      <c r="C30" s="3"/>
      <c r="D30" s="3"/>
      <c r="E30" s="3"/>
      <c r="F30" s="3"/>
      <c r="G30" s="3"/>
      <c r="H30" s="3"/>
    </row>
    <row r="31" spans="1:13" ht="30" customHeight="1" x14ac:dyDescent="0.3">
      <c r="A31" s="74" t="s">
        <v>15</v>
      </c>
      <c r="B31" s="74"/>
      <c r="C31" s="74"/>
      <c r="D31" s="74"/>
      <c r="E31" s="74"/>
      <c r="F31" s="56"/>
      <c r="G31" s="56"/>
      <c r="H31" s="50">
        <f>C29-H29</f>
        <v>-13276.930840000001</v>
      </c>
      <c r="M31" s="51"/>
    </row>
    <row r="32" spans="1:13" ht="15" customHeight="1" x14ac:dyDescent="0.3">
      <c r="A32" s="74" t="s">
        <v>16</v>
      </c>
      <c r="B32" s="74"/>
      <c r="C32" s="74"/>
      <c r="D32" s="74"/>
      <c r="E32" s="74"/>
      <c r="F32" s="56"/>
      <c r="G32" s="56"/>
      <c r="H32" s="40">
        <f>D29</f>
        <v>5240.1500000000015</v>
      </c>
    </row>
    <row r="33" spans="1:8" ht="15" customHeight="1" thickBot="1" x14ac:dyDescent="0.3">
      <c r="A33" s="32"/>
      <c r="B33" s="33"/>
      <c r="C33" s="34"/>
      <c r="D33" s="34"/>
      <c r="E33" s="34"/>
      <c r="F33" s="34"/>
      <c r="G33" s="34"/>
      <c r="H33" s="34"/>
    </row>
    <row r="34" spans="1:8" ht="15" customHeight="1" thickTop="1" x14ac:dyDescent="0.25">
      <c r="A34" s="28"/>
      <c r="B34" s="2"/>
      <c r="C34" s="3"/>
      <c r="D34" s="3"/>
      <c r="E34" s="3"/>
      <c r="F34" s="3"/>
      <c r="G34" s="3"/>
      <c r="H34" s="3"/>
    </row>
    <row r="35" spans="1:8" ht="15" customHeight="1" x14ac:dyDescent="0.25">
      <c r="A35" s="85" t="s">
        <v>17</v>
      </c>
      <c r="B35" s="85"/>
      <c r="C35" s="85"/>
      <c r="D35" s="85"/>
      <c r="E35" s="85"/>
      <c r="F35" s="85"/>
      <c r="G35" s="85"/>
      <c r="H35" s="85"/>
    </row>
    <row r="36" spans="1:8" ht="15" customHeight="1" x14ac:dyDescent="0.3">
      <c r="A36" s="85" t="s">
        <v>18</v>
      </c>
      <c r="B36" s="85"/>
      <c r="C36" s="85"/>
      <c r="D36" s="85"/>
      <c r="E36" s="85"/>
      <c r="F36" s="57"/>
      <c r="G36" s="57"/>
      <c r="H36" s="41">
        <f>D29+Ремонт!D23</f>
        <v>9704</v>
      </c>
    </row>
    <row r="37" spans="1:8" ht="15" customHeight="1" x14ac:dyDescent="0.25">
      <c r="A37" s="28"/>
      <c r="B37" s="2"/>
      <c r="C37" s="3"/>
      <c r="D37" s="3"/>
      <c r="E37" s="3"/>
      <c r="F37" s="3"/>
      <c r="G37" s="3"/>
      <c r="H37" s="3"/>
    </row>
    <row r="38" spans="1:8" ht="15" customHeight="1" x14ac:dyDescent="0.3">
      <c r="A38" s="20"/>
      <c r="B38" s="2"/>
      <c r="C38" s="3"/>
      <c r="D38" s="3"/>
      <c r="E38" s="3"/>
      <c r="F38" s="3"/>
      <c r="G38" s="3"/>
      <c r="H38" s="3"/>
    </row>
  </sheetData>
  <sheetProtection selectLockedCells="1" selectUnlockedCells="1"/>
  <mergeCells count="40">
    <mergeCell ref="E9:G9"/>
    <mergeCell ref="E12:G12"/>
    <mergeCell ref="E20:G20"/>
    <mergeCell ref="E28:G28"/>
    <mergeCell ref="B13:B16"/>
    <mergeCell ref="C13:C16"/>
    <mergeCell ref="D13:D16"/>
    <mergeCell ref="B7:B9"/>
    <mergeCell ref="C7:C9"/>
    <mergeCell ref="D7:D9"/>
    <mergeCell ref="A35:H35"/>
    <mergeCell ref="A36:E36"/>
    <mergeCell ref="A1:H1"/>
    <mergeCell ref="A2:H2"/>
    <mergeCell ref="A4:A5"/>
    <mergeCell ref="B4:B5"/>
    <mergeCell ref="C4:C5"/>
    <mergeCell ref="D4:D5"/>
    <mergeCell ref="E4:H4"/>
    <mergeCell ref="A10:A12"/>
    <mergeCell ref="B10:B12"/>
    <mergeCell ref="C10:C12"/>
    <mergeCell ref="D10:D12"/>
    <mergeCell ref="A7:A9"/>
    <mergeCell ref="B3:H3"/>
    <mergeCell ref="A13:A16"/>
    <mergeCell ref="A17:A20"/>
    <mergeCell ref="B17:B20"/>
    <mergeCell ref="C17:C20"/>
    <mergeCell ref="D17:D20"/>
    <mergeCell ref="A32:E32"/>
    <mergeCell ref="A31:E31"/>
    <mergeCell ref="A21:A24"/>
    <mergeCell ref="B21:B24"/>
    <mergeCell ref="C21:C24"/>
    <mergeCell ref="D21:D24"/>
    <mergeCell ref="A25:A28"/>
    <mergeCell ref="B25:B28"/>
    <mergeCell ref="C25:C28"/>
    <mergeCell ref="D25:D28"/>
  </mergeCells>
  <phoneticPr fontId="13" type="noConversion"/>
  <pageMargins left="0.65625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Ремонт</vt:lpstr>
      <vt:lpstr>Содержание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DirectorIvan</dc:creator>
  <cp:lastModifiedBy>User</cp:lastModifiedBy>
  <cp:lastPrinted>2017-12-16T07:10:02Z</cp:lastPrinted>
  <dcterms:created xsi:type="dcterms:W3CDTF">2017-10-17T10:39:12Z</dcterms:created>
  <dcterms:modified xsi:type="dcterms:W3CDTF">2018-02-10T15:19:23Z</dcterms:modified>
</cp:coreProperties>
</file>